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tabRatio="736" activeTab="0"/>
  </bookViews>
  <sheets>
    <sheet name="приложение 6" sheetId="1" r:id="rId1"/>
    <sheet name="приложение 5 " sheetId="2" r:id="rId2"/>
    <sheet name="приложение4" sheetId="3" r:id="rId3"/>
    <sheet name="приложение3" sheetId="4" r:id="rId4"/>
    <sheet name="приложение 1" sheetId="5" r:id="rId5"/>
    <sheet name="приложение 2" sheetId="6" r:id="rId6"/>
    <sheet name="бюджет прогноз 06" sheetId="7" state="hidden" r:id="rId7"/>
  </sheets>
  <definedNames>
    <definedName name="_xlnm.Print_Titles" localSheetId="3">'приложение3'!$9:$9</definedName>
    <definedName name="_xlnm.Print_Titles" localSheetId="2">'приложение4'!$9:$9</definedName>
    <definedName name="_xlnm.Print_Area" localSheetId="5">'приложение 2'!$A$1:$D$172</definedName>
    <definedName name="_xlnm.Print_Area" localSheetId="1">'приложение 5 '!$A$1:$K$33</definedName>
    <definedName name="_xlnm.Print_Area" localSheetId="0">'приложение 6'!$A$1:$K$33</definedName>
    <definedName name="_xlnm.Print_Area" localSheetId="3">'приложение3'!$A$1:$G$363</definedName>
    <definedName name="_xlnm.Print_Area" localSheetId="2">'приложение4'!$A$1:$H$392</definedName>
  </definedNames>
  <calcPr fullCalcOnLoad="1"/>
</workbook>
</file>

<file path=xl/comments7.xml><?xml version="1.0" encoding="utf-8"?>
<comments xmlns="http://schemas.openxmlformats.org/spreadsheetml/2006/main">
  <authors>
    <author>Admin</author>
  </authors>
  <commentList>
    <comment ref="K13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пропорц. численности</t>
        </r>
      </text>
    </comment>
    <comment ref="K2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РАСПРЕДЕЛЕН ПРОПОРЦ. ЧИСЛЕННОСТИ</t>
        </r>
      </text>
    </comment>
  </commentList>
</comments>
</file>

<file path=xl/sharedStrings.xml><?xml version="1.0" encoding="utf-8"?>
<sst xmlns="http://schemas.openxmlformats.org/spreadsheetml/2006/main" count="5104" uniqueCount="932">
  <si>
    <t>000 1 08 07160 01 0000 110</t>
  </si>
  <si>
    <t>Задолженность и перерасчеты по  отмененным налогам, сборам и иным обязательным платежам</t>
  </si>
  <si>
    <t xml:space="preserve">Налог на прибыль организаций, зачисляемый в местные бюджеты </t>
  </si>
  <si>
    <t>Платежи за пользование природными ресурсами</t>
  </si>
  <si>
    <t>000 1 09 03000 00 0000 110</t>
  </si>
  <si>
    <t>Платежи за добычу общераспространенных полезных ископаемых</t>
  </si>
  <si>
    <t>Платежи за добычу других полезных ископаемых</t>
  </si>
  <si>
    <t>000 1 09 03021 03 0000 110</t>
  </si>
  <si>
    <t>000 1 09 04010 02 0000 110</t>
  </si>
  <si>
    <t xml:space="preserve">Налог на имущество </t>
  </si>
  <si>
    <t>000 1 09 04040 01 0000 110</t>
  </si>
  <si>
    <t>Налог с имущества, переходящего в порядке наследования и дарения</t>
  </si>
  <si>
    <t>Диведенды по акциям и доходы от прочих форм участия в капитале, находящихся вгосударственной и муниципальной собственности</t>
  </si>
  <si>
    <t>Доходы от размещения средств бюджета</t>
  </si>
  <si>
    <t>Проценты, полученные от предоставления бюджетных кредитов внутри страны</t>
  </si>
  <si>
    <t>016 1 11 05011 01 0000 120</t>
  </si>
  <si>
    <t>Прочие</t>
  </si>
  <si>
    <t>182 1 01 02030 01 0000 110</t>
  </si>
  <si>
    <t xml:space="preserve">Налог на доходы физических лиц с доходов, полученных  физическими лицами, не являющимися налоговыми резидентами Российской Федерации </t>
  </si>
  <si>
    <t>182 1 01 02040 01 0000 110</t>
  </si>
  <si>
    <t>182 1 01 02050 01 0000 110</t>
  </si>
  <si>
    <t>182 1 05 00000 00 0000 000</t>
  </si>
  <si>
    <t>Налоги на совокупный доход</t>
  </si>
  <si>
    <t xml:space="preserve">182 1 05 01010 01 0000 110 </t>
  </si>
  <si>
    <t xml:space="preserve">Единый налог, взимаемый с налогоплательщиков, выбравших в качестве объекта налогообложения доходы  </t>
  </si>
  <si>
    <t>182 1 05 01020 01 0000 110</t>
  </si>
  <si>
    <t xml:space="preserve">Единый налог, взимаемый с налогоплательщиков, выбравших в качестве объекта налогообложения доходы, уменьшенные на величину расходов </t>
  </si>
  <si>
    <t>Единый налог на вмененный доход 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</si>
  <si>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</si>
  <si>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</si>
  <si>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</si>
  <si>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</si>
  <si>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</si>
  <si>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Государственная пошлина по делам рассматриваемым в судах общей юрисдикции мировыми судьями (за исключением государственной пошлины по делам рассматриваемым Верховным судом российской Федерации)</t>
  </si>
  <si>
    <t>182 1 09 00000 00 0000 000</t>
  </si>
  <si>
    <t>182 1 09 01000 03 0000 110</t>
  </si>
  <si>
    <t>Налог на имущество предприятий</t>
  </si>
  <si>
    <t>000 1 09 06000 02 0000 110</t>
  </si>
  <si>
    <t>Прочие налоги и сборы (по отмененным налогам и сборам субъектов Российской Федерации)</t>
  </si>
  <si>
    <t>182 1 09 06010 02 0000 110</t>
  </si>
  <si>
    <t>Налог с продаж</t>
  </si>
  <si>
    <t>182 1 09 07000 03 0000 110</t>
  </si>
  <si>
    <t>Прочие налоги и сборы ( по отмененным местным налогам и сборам)</t>
  </si>
  <si>
    <t xml:space="preserve">182 1 09 07010 03 0000 110 </t>
  </si>
  <si>
    <t>Налог на рекламу</t>
  </si>
  <si>
    <t xml:space="preserve">182 1 09 07030 03 0000 110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</si>
  <si>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</si>
  <si>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182 1 09 07050 03 0000 110 </t>
  </si>
  <si>
    <t>Прочие местные налоги и сборы</t>
  </si>
  <si>
    <t>Неналоговые доходы</t>
  </si>
  <si>
    <t>000 1 11 00000 00 0000 000</t>
  </si>
  <si>
    <t>Доходы от использования имущества, находящегося  в государственной  и муниципальной  собственности</t>
  </si>
  <si>
    <t>000 1 11 05000 00 0000 120</t>
  </si>
  <si>
    <t>Доходы от сдачи в аренду имущества,  находящегося  в государственной или муниципальной собственности</t>
  </si>
  <si>
    <t>000 1 11 05010 00 0000 120</t>
  </si>
  <si>
    <t>Денежные взыскания, (штрафы) за нарушение бюджетного законодательства (в части бюджетов муниципальных районов)</t>
  </si>
  <si>
    <t>Денежные взыскания ( штрафы) за нарушение законодательства  о недрах</t>
  </si>
  <si>
    <t>000 1 12 01000 01 0000 000</t>
  </si>
  <si>
    <t>000 1 12 00000 00 0000 000</t>
  </si>
  <si>
    <t>027 2 02 02080 05 0000 151</t>
  </si>
  <si>
    <t>027 2 02 02110 05 0000 151</t>
  </si>
  <si>
    <t>027 2 02 02120 05 0000 151</t>
  </si>
  <si>
    <t>000 1 14 00000 00 0000 000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</si>
  <si>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</si>
  <si>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</si>
  <si>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016 1 14 02030 03 0000 410</t>
  </si>
  <si>
    <t>Доходы от реализации имущества  находящегося в муниципальной собственности (в части реализации основных средств по указанному имуществу)</t>
  </si>
  <si>
    <t>016 1 14 02032 03 0000 410</t>
  </si>
  <si>
    <t>016 1 14 02033 03 0000 440</t>
  </si>
  <si>
    <t xml:space="preserve">000 1 16 00000 00 0000 000 </t>
  </si>
  <si>
    <t>Штрафы, санкции, возмещение ущерба</t>
  </si>
  <si>
    <t>182 1 16 03000 00 0000 140</t>
  </si>
  <si>
    <t>Денежные  взыскания ( штрафы) за нарушение законодательства о налогах и сборах</t>
  </si>
  <si>
    <t xml:space="preserve">182 1 16 03010 01 0000 140 </t>
  </si>
  <si>
    <t xml:space="preserve"> 182 1 16 03030 01 0000 140</t>
  </si>
  <si>
    <t>Денежные взыскания (штрафы)  за административные правонарушения в области налогов и сборов, предусмотренные Кодексом РФ об административных правонарушениях</t>
  </si>
  <si>
    <t>182 1 16 06000 01 0000 140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</si>
  <si>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</si>
  <si>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возмещении ущерба, зачисляемые в местные бюджеты</t>
  </si>
  <si>
    <t>000 1 17 00000 00 0000 000</t>
  </si>
  <si>
    <t>Прочие неналоговые доходы</t>
  </si>
  <si>
    <t>000 1 17 05000 00 0000 180</t>
  </si>
  <si>
    <t>Прочие неналоговые доходы,  местных бюджетов</t>
  </si>
  <si>
    <t>000 2 00 00000 00 0000 000</t>
  </si>
  <si>
    <t>Безвозмездные перечисления</t>
  </si>
  <si>
    <t>000 2 02 00000 00 0000 000</t>
  </si>
  <si>
    <t xml:space="preserve">     Безвозмездные поступления от других  бюджетов бюджетной системы Российской Федерации, кроме бюджетов государственных внебюджетных фондов</t>
  </si>
  <si>
    <t xml:space="preserve">000 2 02 01000 00 0000 151 </t>
  </si>
  <si>
    <t>Дотации от  других бюджетов бюджетной системы Российской Федерации</t>
  </si>
  <si>
    <t>016 1 14 02030 05 0000 410</t>
  </si>
  <si>
    <t>016 1 14 02030 04 0000 440</t>
  </si>
  <si>
    <t>016 1 14 02030 05 0000 440</t>
  </si>
  <si>
    <t>016 1 14 02031 04 0000 440</t>
  </si>
  <si>
    <t>016 1 14 02031 05 0000 410</t>
  </si>
  <si>
    <t>016 1 14 02031 04 0000 410</t>
  </si>
  <si>
    <t>016 1 14 02031 10 0000 410</t>
  </si>
  <si>
    <t>Доходы местных бюджетов от реализации имущества  находящегося в оперативном управлении учреждений, находящихся в введении органов  местного самоуправления (в части материальных запасов  по указанному имуществу)</t>
  </si>
  <si>
    <t>016 1 14 02033 03 0000 410</t>
  </si>
  <si>
    <t>016 1 14 02031 03 0000 410</t>
  </si>
  <si>
    <t>Доходы от реализации имущества   муниципальных унитарных предприятий, (в части реализацииосновных средств  по указанному имуществу)</t>
  </si>
  <si>
    <t>016 1 14 02031 10 0000 440</t>
  </si>
  <si>
    <t>Доходы местных бюджетов  от реализации иного  имущества  находящегося в собственности городских округов (в части реализации основных средств по указанному имуществу)</t>
  </si>
  <si>
    <t>Доходы местных бюджетов  от реализации иного  имущества  находящегося в собственности муниципальных районов  (в части реализации основных средств по указанному имуществу)</t>
  </si>
  <si>
    <t>000 1 01 02022 01 0000 110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</si>
  <si>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</si>
  <si>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</si>
  <si>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</si>
  <si>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</si>
  <si>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</si>
  <si>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</si>
  <si>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 xml:space="preserve">Прочие дотации </t>
  </si>
  <si>
    <t>000 2 02 01999 00 0000 151</t>
  </si>
  <si>
    <t>Прочие дотации бюджетам поселений</t>
  </si>
  <si>
    <t>000 2 02 01999 10 0000 151</t>
  </si>
  <si>
    <t>000 2 02 02150 10 0000 151</t>
  </si>
  <si>
    <t>Субсидии бюджетам   поселений   на   реализацию  программы   энергосбережения    и     повышения энергетической эффективности на период  до  2020 года</t>
  </si>
  <si>
    <t>000  2 02 02051 00 0000 151</t>
  </si>
  <si>
    <t>Субсидии бюджетам на реализацию федеральных целевых программ</t>
  </si>
  <si>
    <t xml:space="preserve">к Решению Совета депутатов муниципального образования </t>
  </si>
  <si>
    <t xml:space="preserve">городское поселение Печенга "Об утверждении отчета об исполнении </t>
  </si>
  <si>
    <t>бюджета муниципального образования городское поселение Печенга на 2012 год»</t>
  </si>
  <si>
    <t>от "      " апреля 2013 г. № ___</t>
  </si>
  <si>
    <t>исполнено</t>
  </si>
  <si>
    <t>Утверждено Советом депутатов муниципального образования городское поселение Печенга "Об утверждении утверждении бюджета муниципального образования городское поселение Печенга на 2012 год"</t>
  </si>
  <si>
    <t>Приложение № 1</t>
  </si>
  <si>
    <t xml:space="preserve">Невыясненные поступления, зачисляемые в бюджеты поселений
</t>
  </si>
  <si>
    <t>000 2 19 00000 00 0000 151</t>
  </si>
  <si>
    <t xml:space="preserve">Возврат остатков субсидий, субвенций и иных межбюджетных трансфертов, имеющих целевое  назначение,  прошлых   лет
</t>
  </si>
  <si>
    <t xml:space="preserve">Возврат остатков субсидий,  субвенций  и иных межбюджетных  трансфертов,  имеющих целевое  назначение,  прошлых лет из  бюджетов поселений
</t>
  </si>
  <si>
    <t>000 2 19 05000 10 0000 151</t>
  </si>
  <si>
    <t>БЕЗВОЗМЕЗДНЫЕ ПОСТУПЛЕНИЯ</t>
  </si>
  <si>
    <t>Объем поступлений доходов бюджета муниципального образования городское поселение Печенга по кодам классификации доходов бюджета за 2012 год</t>
  </si>
  <si>
    <t xml:space="preserve">Коды классификации доходов бюджетов </t>
  </si>
  <si>
    <t>Наименование кода поступлений в бюджет</t>
  </si>
  <si>
    <t>код администратора доходов</t>
  </si>
  <si>
    <t>Утверждено Советом депутатов муниципального образования городское поселение Печенга "Об утверждении бюджета муниципального образования городское поселение Печенга на 2012 год"</t>
  </si>
  <si>
    <t>001</t>
  </si>
  <si>
    <t>Администрация муниципального образования городское поселение Печенга Печенгского района Мурманской области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</si>
  <si>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</si>
  <si>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</si>
  <si>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</si>
  <si>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</si>
  <si>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</si>
  <si>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</si>
  <si>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1 06 00000 00 0000 000</t>
  </si>
  <si>
    <t>1 06 01000 00 0000 110</t>
  </si>
  <si>
    <t>1 06 01030 10 0000 110</t>
  </si>
  <si>
    <t>1 06 06000 00 0000 110</t>
  </si>
  <si>
    <t>1 06 06010 00 0000 110</t>
  </si>
  <si>
    <t>1 06 06013 10 0000 110</t>
  </si>
  <si>
    <t>1 06 06020 00 0000 110</t>
  </si>
  <si>
    <t>1 06 06023 10 0000 110</t>
  </si>
  <si>
    <t>1 08 00000 00 0000 000</t>
  </si>
  <si>
    <t>1 08 04000 01 0000 110</t>
  </si>
  <si>
    <t>1 08 04020 01 0000 110</t>
  </si>
  <si>
    <t>1 11 05000 00 0000 120</t>
  </si>
  <si>
    <t>1 11 00000 00 0000 000</t>
  </si>
  <si>
    <t>1 11 05010 10 0000 120</t>
  </si>
  <si>
    <t>1 11 05013 10 0000 120</t>
  </si>
  <si>
    <t xml:space="preserve">1 11 05020 00 0000 120   </t>
  </si>
  <si>
    <t xml:space="preserve">1 11 05025 10 0000 120   </t>
  </si>
  <si>
    <t>1 11 09000 00 0000 120</t>
  </si>
  <si>
    <t>1 11 09040 00 0000 120</t>
  </si>
  <si>
    <t>1 11 09045 10 0000 120</t>
  </si>
  <si>
    <t>1 13 00000 00 0000 000</t>
  </si>
  <si>
    <t xml:space="preserve">1 13 02000 00 0000 130   </t>
  </si>
  <si>
    <t>1 13 02990 00 0000 130</t>
  </si>
  <si>
    <t>1 13 02995 10 0000 130</t>
  </si>
  <si>
    <t>1 14 00000 00 0000 000</t>
  </si>
  <si>
    <t>1 14 02000 00 0000 000</t>
  </si>
  <si>
    <t>1 14 02053 10 0000 410</t>
  </si>
  <si>
    <t>1 16 00000 00 0000 000</t>
  </si>
  <si>
    <t>1 16 90050 10 0000 140</t>
  </si>
  <si>
    <t>1 17 00000 00 0000 000</t>
  </si>
  <si>
    <t>1 17 05000 00 0000 180</t>
  </si>
  <si>
    <t>1 17 05050 10 0000 180</t>
  </si>
  <si>
    <t>2 00 00000 00 0000 000</t>
  </si>
  <si>
    <t>2 02 00000 00 0000 000</t>
  </si>
  <si>
    <t>2 02 01000 00 0000 151</t>
  </si>
  <si>
    <t>2 02 01001 00 0000 151</t>
  </si>
  <si>
    <t>2 02 01001 10 0000 151</t>
  </si>
  <si>
    <t>2 02 01999 00 0000 151</t>
  </si>
  <si>
    <t>2 02 01999 10 0000 151</t>
  </si>
  <si>
    <t>2 02 02000 00 0000 151</t>
  </si>
  <si>
    <t>2 02 02051 00 0000 151</t>
  </si>
  <si>
    <t>2 02 02150 10 0000 151</t>
  </si>
  <si>
    <t>2 02 02999 00 0000 151</t>
  </si>
  <si>
    <t>2 02 02999 10 0000 151</t>
  </si>
  <si>
    <t xml:space="preserve">2 02 03000 00 0000 151 </t>
  </si>
  <si>
    <t>2 02 03015 10 0000 151</t>
  </si>
  <si>
    <t>2 19 00000 00 0000 151</t>
  </si>
  <si>
    <t>2 19 05000 10 0000 151</t>
  </si>
  <si>
    <t xml:space="preserve">Прочие субсидии бюджетам поселений
</t>
  </si>
  <si>
    <t>Федеральная налоговая служба</t>
  </si>
  <si>
    <t>016</t>
  </si>
  <si>
    <t>Комитет по управлению имуществом администрации муниципального образования Печенгский район</t>
  </si>
  <si>
    <t>ВСЕГО ДОХОДОВ</t>
  </si>
  <si>
    <t xml:space="preserve">000 1 11 05025 10 0000 120  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</si>
  <si>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</si>
  <si>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 xml:space="preserve">000 1 11 05020 00 0000 120   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</si>
  <si>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(за исключением земельных участков бюджетных и автономных учреждений)
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</si>
  <si>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 учреждений, а также имущества государственных и муниципальных унитарных предприятий,  в том числе казенных)
</t>
  </si>
  <si>
    <t>Прочие  поступления   от   использования имущества, находящегося в государственной и муниципальной собственности (за исключением 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</si>
  <si>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 xml:space="preserve">1 16 90000 00 0000 140   </t>
  </si>
  <si>
    <t xml:space="preserve">Прочие поступления от денежных взысканий (штрафов) и иных сумм в возмещение ущерба
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</si>
  <si>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 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</si>
  <si>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</si>
  <si>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Прочие доходы от компенсации затрат бюджетов поселений</t>
  </si>
  <si>
    <t>000 1 13 02995 10 0000 130</t>
  </si>
  <si>
    <t>000 1 13 02990 00 0000 130</t>
  </si>
  <si>
    <t xml:space="preserve">Прочие доходы от компенсации затрат государства     </t>
  </si>
  <si>
    <t xml:space="preserve">000 1 13 02000 00 0000 130   </t>
  </si>
  <si>
    <t>Доходы от компенсации затрат государства</t>
  </si>
  <si>
    <t>на выплату ежемесячного пособия на ребенка</t>
  </si>
  <si>
    <t>на ежемесячную выплату ветеранам труда</t>
  </si>
  <si>
    <t>на ежемесячную денежную выплату труженикам тыла</t>
  </si>
  <si>
    <t>на  ежемесячную выплату  реабилитированным лицам и лицам, пострадавших от политических репресий</t>
  </si>
  <si>
    <t>на возмещение расходов по предоставлению мер социальной поддержки реалибитированным лицам и лицам, признанным пострадавшими от политических репрессий по оплате ЖКУ</t>
  </si>
  <si>
    <t>для финансового обеспечения полномочий по составлению списков кандидатов в присяжные заседатели федеральных судов общей юрисдикции в РФ</t>
  </si>
  <si>
    <t>на выплату вознаграждения за выполнение функций классного руководителя педагогическим работникам муниципальных общеобразовательных школ (расп. Прав. МО № 10-ПР от 25.01.06</t>
  </si>
  <si>
    <t>на реализацию полномочий по осуществлению выплат государственных единовременных пособий и ежемесячных денежных компенсаций гражданам при возникновении у них поствакцинных осложнений</t>
  </si>
  <si>
    <t xml:space="preserve">027 2 02 02263 05 0000 151 </t>
  </si>
  <si>
    <t xml:space="preserve">027 2 02 02203  05 0000 151 </t>
  </si>
  <si>
    <t xml:space="preserve">027 2 02 02223 05 0000 151 </t>
  </si>
  <si>
    <t xml:space="preserve">027 2 02 02203 05 0000 151 </t>
  </si>
  <si>
    <t>027 2 02 02213 05 0000 151</t>
  </si>
  <si>
    <t>На реализацию  ЗМО "О наделении органов местного самоуправления муниципальных образований Мурманской обл. отдельными госуд. Полномочиями в сфере социальной поддержки населения " на 2006г.</t>
  </si>
  <si>
    <t>на реализацию мер социальной поддержки пенсионеров по старости (106руб)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</si>
  <si>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</si>
  <si>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</si>
  <si>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</si>
  <si>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в виде прибыли, приходящейся на доли в уставных 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</si>
  <si>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</si>
  <si>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 от размещения временно свободных средств бюджета поселений</t>
  </si>
  <si>
    <t>000 1 11 02033 10 0000 120</t>
  </si>
  <si>
    <t>Доходы от размещения сумм, аккумулируемых в ходе проведения аукционов по продаже акций, находящихся в собственности поселений</t>
  </si>
  <si>
    <t>000 1 11 02085 10 0000 120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</si>
  <si>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</si>
  <si>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Доходы от перечисления части  прибыли, остающейся после уплаты налогов и иных обязательных платежей  муниципальных унитарных предприятий, созданных поселениями</t>
  </si>
  <si>
    <t>Средства, получаемые от передачи имущества, находящегося в государственной и муниципальной собственности</t>
  </si>
  <si>
    <t>000 1 11 08000 00 0000 120</t>
  </si>
  <si>
    <t>Средства, получаемые от передачи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</si>
  <si>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000 1 11 08050 10 0000 120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</si>
  <si>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поселений</t>
  </si>
  <si>
    <t xml:space="preserve">000 1 11 09015 10 0000 120 </t>
  </si>
  <si>
    <t>Доходы от распоряжения правами на результаты научно-технической деятельности, находящимися в собственности поселений</t>
  </si>
  <si>
    <t>000 1 11 09025 10 0000 120</t>
  </si>
  <si>
    <t>Доходы от эксплуатации и использования имущества автомобильных дорог, находящихся в собственности поселений</t>
  </si>
  <si>
    <t>Плата за пользование водными объектами, находящимися в собственности поселений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</si>
  <si>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</si>
  <si>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Средства от распоряжения и реализации конфискованного  и иного имущества, обращенного в доходы поселений ( в части реализации основных средств по указанному имуществу)</t>
  </si>
  <si>
    <t>000 1 14 03050 10 0000 410</t>
  </si>
  <si>
    <t>Источники финансирования дефицита бюджета муниципального образования городское поселение Печенга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 за 2012 год</t>
  </si>
  <si>
    <t>Приложение №6</t>
  </si>
  <si>
    <t>Ведомственная целевая программа "Развитие муниципальной службы в органах местного самоуправления муниципального образования городское поселение Печенга Печенгского района Мурманской области на 2012 год"</t>
  </si>
  <si>
    <t>795 01 00</t>
  </si>
  <si>
    <t xml:space="preserve">Закупка товаров, работ, услуг в сфере
информационно-коммуникационных технологий
</t>
  </si>
  <si>
    <t>242</t>
  </si>
  <si>
    <t xml:space="preserve">Ведомственная целевая программа "Формирование и повышение эффективности управления муниципальной  собственности муниципального образования городское поселение Печенга Печенгского района Мурманской  области на 2012 год"
</t>
  </si>
  <si>
    <t>795 02 00</t>
  </si>
  <si>
    <t>Реализация ведомственных целевых программ муниципальных образований за счет субсидии на поддержку муниципальных образований, осуществляющих эффективное управление муниципальными финансами и субсидии на поддержку муниципальных образований, осуществляющих эффективное управление муниципальными финансами за счет средств местного бюджета</t>
  </si>
  <si>
    <t>795 62 00</t>
  </si>
  <si>
    <t xml:space="preserve">Реализация ведомственных целевых программ муниципальных образований за счет уровня софинансирования местного бюджета субсидии на поддержку муниципальных образований, осуществляющих эффективное управление муниципальными финансами </t>
  </si>
  <si>
    <t>795 62 98</t>
  </si>
  <si>
    <t>Субсидия на поддержку муниципальных образований, осуществляющих эффективное управление муниципальными финансами за счет средств местного бюджета</t>
  </si>
  <si>
    <t>795 62 99</t>
  </si>
  <si>
    <t xml:space="preserve">Ведомственная целевая программа «Развитие жилищно - коммунального хозяйства муниципального  образования  городское      поселение     Печенга    Печенгского района      Мурманской    области   на    2012 год»
</t>
  </si>
  <si>
    <t>795 07 00</t>
  </si>
  <si>
    <t xml:space="preserve">Ведомственная целевая программа  «Повышение эффективности бюджетных расходов муниципального  образования городское поселение Печенга Печенгского района Мурманской области на 2012 год»
 </t>
  </si>
  <si>
    <t>795 08 00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</si>
  <si>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</si>
  <si>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</si>
  <si>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</si>
  <si>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</si>
  <si>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</si>
  <si>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</si>
  <si>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</si>
  <si>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</t>
  </si>
  <si>
    <t>09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</si>
  <si>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</si>
  <si>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</si>
  <si>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</si>
  <si>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Национальная экономика</t>
  </si>
  <si>
    <t>Дорожное хозяйство (дорожные фонды)</t>
  </si>
  <si>
    <t>Долгосрочная целевая программа "Развитие транспортной инфраструктуры Мурманской области" на 2012-2014 годы</t>
  </si>
  <si>
    <t>Субсидии муниципальным образованиям на ремонт и капитальный ремонт атомобильных дорог и искусственных сооружений на них</t>
  </si>
  <si>
    <t>522 42 12</t>
  </si>
  <si>
    <t>Субсидии муниципальным образованиям на финансовое обеспечение дорожной деятельности (за исключением проектирования) в отношении автомобильных дорог общего пользования местного значения</t>
  </si>
  <si>
    <t>Связь и информатика</t>
  </si>
  <si>
    <t>10</t>
  </si>
  <si>
    <t xml:space="preserve">Долгосрочная целевая программа "Развитие информационного общества и формирование электронного правительства в Мурманской области" на 2011-2013 годы
</t>
  </si>
  <si>
    <t>522 26 00</t>
  </si>
  <si>
    <t>Субсидии муниципальным образованиям на мероприятия по формированию электронного правительства</t>
  </si>
  <si>
    <t>522 26 06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</si>
  <si>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</si>
  <si>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</si>
  <si>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</si>
  <si>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</si>
  <si>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</si>
  <si>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</si>
  <si>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</si>
  <si>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Мероприятия в области жилищного хозяйства</t>
  </si>
  <si>
    <t>350 01 00</t>
  </si>
  <si>
    <t>Мероприятия в области жилищного хозяйства на предоставление поддержки малоимущим гражданам на установку приборов учета используемых энергоресурсов (за счет средств местного бюджета)</t>
  </si>
  <si>
    <t>350 02 00</t>
  </si>
  <si>
    <t>Долгосрочная целевая программа "Энергосбережение и повышение энергетической эффективности в Мурманской области"на 2010-2015 годы и на перспективу до 2020 года</t>
  </si>
  <si>
    <t>522 54 00</t>
  </si>
  <si>
    <t>522 54 23</t>
  </si>
  <si>
    <t>Долгосрочная целевая программа "Поэтапный переход на отпуск коммунальных ресурсов  (тепловой энергии, горячей и холодной воды, электрической энергии, газа) потребителям в соответствии с показаниями коллективных (общедомовых) приборов учета потребления таких ресурсов" на 2009-2016 годы</t>
  </si>
  <si>
    <t>522 91 00</t>
  </si>
  <si>
    <t>Ведомственная целевая программа «Поэтапный переход на отпуск коммунальных ресурсов потребителям в соответствии с показаниями коллективных (общедомовых) приборов учета в муниципальном образовании городское поселение Печенга Печенгского района Мурманской области на 2012 год»</t>
  </si>
  <si>
    <t>795 05 00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</si>
  <si>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</si>
  <si>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</si>
  <si>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</si>
  <si>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</si>
  <si>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351 02 00</t>
  </si>
  <si>
    <t xml:space="preserve">Ведомственные целевые программы </t>
  </si>
  <si>
    <t>622 00 00</t>
  </si>
  <si>
    <t>Ведомственная целевая программа "Подготовка объектов и систем жизнеобеспечения Мурманской области к работе в осенне-зимний период на 2012-2014 годы"</t>
  </si>
  <si>
    <t>622 48 00</t>
  </si>
  <si>
    <t>Подготовка объектов и систем жизнеобеспечения Мурманской области к работе в осенне-зимний период на 2012/2013 годов</t>
  </si>
  <si>
    <t>622 48 21</t>
  </si>
  <si>
    <t xml:space="preserve">Ведомственная целевая программа «Развитие жилищно - коммунального 
хозяйства муниципального  образования  городское      поселение     Печенга    Печенгского района      Мурманской    области   на    2012 год»
</t>
  </si>
  <si>
    <t>Благоустройство</t>
  </si>
  <si>
    <t xml:space="preserve">Субсидии юридическим лицам (кроме государственных учреждений) и физическим лицам - производителям товаров, работ, услуг
</t>
  </si>
  <si>
    <t>810</t>
  </si>
  <si>
    <t>Другие вопросы в области жилищно-коммунального хозяйства</t>
  </si>
  <si>
    <t>Другие мероприятия в области жилищно-коммунального хозяйства</t>
  </si>
  <si>
    <t>352 00 00</t>
  </si>
  <si>
    <t>Другие мероприятия в области жилищно-коммунального хозяйства по предоставлению субсидий (за счет средств местного бюджета)</t>
  </si>
  <si>
    <t>352 01 00</t>
  </si>
  <si>
    <t>Другие мероприятия в области жилищно-коммунального хозяйства в рамках размещения заказов для муниципальных нужд (за счет средств местного бюджета)</t>
  </si>
  <si>
    <t>352 02 00</t>
  </si>
  <si>
    <t>522 54 21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</si>
  <si>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</si>
  <si>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000 1 01 02030 01 0000 110</t>
  </si>
  <si>
    <t>000 1 01 02040 01 0000 110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</si>
  <si>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автономных учреждений, а также имущества государственных и муниципальных унитарных предприятий, в том числе казенных)</t>
  </si>
  <si>
    <t>НАЛОГОВЫЕ И НЕНАЛОГОВЫЕ ДОХОДЫ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</si>
  <si>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</si>
  <si>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</si>
  <si>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</si>
  <si>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субъектов Российской Федерации и муниципальных образований</t>
  </si>
  <si>
    <t xml:space="preserve">Субсидии бюджетам  субъектов  Российской  Федерации  и  муниципальных образований (межбюджетные субсидии)
</t>
  </si>
  <si>
    <t xml:space="preserve">Субвенции бюджетам субъектов  Российской   Федерации и муниципальных образований
</t>
  </si>
  <si>
    <t>000 1 01 02070 01 0000 110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</si>
  <si>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</si>
  <si>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Доходы местных бюджетов  от реализации иного  имущества  находящегося в собственности поселений  (в части реализации основных средств по указанному имуществу)</t>
  </si>
  <si>
    <t>Доходы местных бюджетов  от реализации иного  имущества  находящегося в собственности городских округов (в части материальных запасов по указанному имуществу)</t>
  </si>
  <si>
    <t>Доходы местных бюджетов  от реализации иного  имущества  находящегося в собственности муниципальных районов  (в части материальных запасов по указанному имуществу)</t>
  </si>
  <si>
    <t xml:space="preserve">Субсидии бюджетам поселений на разработку градостроительной документации о территориальном планировании </t>
  </si>
  <si>
    <t>Субсидии бюджетам поселений на благоустройство детских игровых, спортивных площадок и мест отдыха на 2009 год</t>
  </si>
  <si>
    <t>Доходы местных бюджетов  от реализации иного  имущества  находящегося в собственности поселений  (в части материальных запасов по указанному имуществу)</t>
  </si>
  <si>
    <t>Доходы местных бюджетов  от реализации иного  имущества  находящегося в муниципальной собственности (в части материальных запасов по указанному имуществу)</t>
  </si>
  <si>
    <t>000 1 16 25000 01 0000 140</t>
  </si>
  <si>
    <t>000 1 16 25010 01 0000 140</t>
  </si>
  <si>
    <t>Денежные взыскания ( штрафы) за нарушение законодательства о недрах</t>
  </si>
  <si>
    <t>000 1 16 25020 01 0000 140</t>
  </si>
  <si>
    <t>Денежные взыскания ( штрафы) за нарушение законодательства  об особо охраняемых природных территориях</t>
  </si>
  <si>
    <t>000 1 16 25030 01 0000 140</t>
  </si>
  <si>
    <t>Денежные взыскания ( штрафы) за нарушение законодательства об охране и использовании животного мира</t>
  </si>
  <si>
    <t>000 1 16 25040 01 0000 140</t>
  </si>
  <si>
    <t xml:space="preserve">Денежные взыскания ( штрафы) за нарушение законодательства  об экологической экспертизе </t>
  </si>
  <si>
    <t>000 1 16 25050 01 0000 140</t>
  </si>
  <si>
    <t>Денежные взыскания ( штрафы) за нарушение законодательства в  области охраны окружающей среды</t>
  </si>
  <si>
    <t>000 1 16 25060 01 0000 140</t>
  </si>
  <si>
    <t>Денежные взыскания ( штрафы) за нарушение   земельного законодательства</t>
  </si>
  <si>
    <t>000 1 16 25070  01 0000 140</t>
  </si>
  <si>
    <t>Денежные взыскания ( штрафы) за нарушение лесного законодательства,зачисляемые в местные бюджеты</t>
  </si>
  <si>
    <t>000 1 16 25080  01 0000 140</t>
  </si>
  <si>
    <t>Денежные взыскания ( штрафы) за нарушение водного законодательства</t>
  </si>
  <si>
    <t>000 1 16 90050 05 0000 140</t>
  </si>
  <si>
    <t>Прочие поступления от денежных взысканий (штрафов) и иных сумм в возмещении ущерба, зачисляемые в бюджеты муниципальных районов</t>
  </si>
  <si>
    <t>000 1 16 90050 10 0000 140</t>
  </si>
  <si>
    <t>Прочие поступления от денежных взысканий (штрафов) и иных сумм в возмещении ущерба, зачисляемые в бюджеты поселений</t>
  </si>
  <si>
    <t>000 1 11 05012  04 0000 120</t>
  </si>
  <si>
    <t>по новой классификации</t>
  </si>
  <si>
    <t>000 1 11 05024 04 0000 120</t>
  </si>
  <si>
    <t>000 1 11 05025 05 0000 120</t>
  </si>
  <si>
    <t>000 1 11 05025 10 0000 120</t>
  </si>
  <si>
    <t>000 1 11 05035 10 0000 120</t>
  </si>
  <si>
    <t>000 1 11 07000 00 0000 120</t>
  </si>
  <si>
    <t>000 1 11 07014 04 0000 120</t>
  </si>
  <si>
    <t>000 1 11 07015 05 0000 120</t>
  </si>
  <si>
    <t>000 1 11 07015 10 0000 120</t>
  </si>
  <si>
    <t>Невыясненные поступления , зачисляемые бюджеты муниципальных районов</t>
  </si>
  <si>
    <t>Доходы от оказания платных услуг и компенсации затрат государства</t>
  </si>
  <si>
    <t>Лицензионные сборы</t>
  </si>
  <si>
    <t>000 1 13 00000 00 0000 000</t>
  </si>
  <si>
    <t>000 1 13 02000 00 0000 000</t>
  </si>
  <si>
    <t>Сборы за выдачу лицензий на розничную продажу алкогольной продукции</t>
  </si>
  <si>
    <t>000 1 13 02020 00 0000 130</t>
  </si>
  <si>
    <t>000 1 13 02023 04 0000 130</t>
  </si>
  <si>
    <t>Прочие лицензионные сборы</t>
  </si>
  <si>
    <t>000 1 13 02030 00  0000 130</t>
  </si>
  <si>
    <t>Прочие доходы от оказания платных услуг и компенсации затрат государства</t>
  </si>
  <si>
    <t>000 1 13 03000 00 0000 130</t>
  </si>
  <si>
    <t>000 1 13 03040 04 0000 130</t>
  </si>
  <si>
    <t>000 1 13 03050 05 0000 130</t>
  </si>
  <si>
    <t>000 1 13 03050 10 0000 130</t>
  </si>
  <si>
    <t>Доходы от продажи квартир</t>
  </si>
  <si>
    <t>000 1 14 01000 00 0000 410</t>
  </si>
  <si>
    <t>Доходы местных бюджетов от продажи квартир</t>
  </si>
  <si>
    <t>000 1 14 01040 04 0000 410</t>
  </si>
  <si>
    <t>000 1 14 0105010 0000 410</t>
  </si>
  <si>
    <t>000 1 14 02000 00 0000 000</t>
  </si>
  <si>
    <t>016 1 14 02030 04 0000 410</t>
  </si>
  <si>
    <t>Земельный налог, взимаемый  по ставке, установленной подпунктом 1 пункта 1 статьи 394 Налогового  кдекса Российской Федерации , зачисляемый в бюджеты поселений</t>
  </si>
  <si>
    <t>027 2 02 02840 05 0000 151</t>
  </si>
  <si>
    <t>027 2 02 02244 05 0000 151</t>
  </si>
  <si>
    <t xml:space="preserve">027 2 02 01904 05 0000 151   </t>
  </si>
  <si>
    <t>182 1 06 01000 00 0000 110</t>
  </si>
  <si>
    <t xml:space="preserve">182 1 01 02022 01 0000 110 </t>
  </si>
  <si>
    <t>000 1 13 02035 01 0000 130</t>
  </si>
  <si>
    <t>Земельный налог, взимаемый  по ставке, установленной подпунктом 2 пункта 1 статьи 394 Налогового  кдекса Российской Федерации , зачисляемый в бюджеты поселений</t>
  </si>
  <si>
    <t>000 1 11 03050 05 0000 120</t>
  </si>
  <si>
    <t>Доходы от продажи квартир, находящихся в собственности муниципальных районов</t>
  </si>
  <si>
    <t>Доходы от продажи квартир, находящихся в собственности поселений</t>
  </si>
  <si>
    <t>000 1 14 01050 10 0000 410</t>
  </si>
  <si>
    <t>Денежные взыскания ( 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экспертизев области охраны окружающей среды, земельного законодательства, лесного законодательства, водного законодательства</t>
  </si>
  <si>
    <t>016 1 17 01050 05 0000 180</t>
  </si>
  <si>
    <t>016 1 17 01050 10 0000 180</t>
  </si>
  <si>
    <t>000 1 17 05050 05 0000 180</t>
  </si>
  <si>
    <t>000 1 17 05050 10 0000 180</t>
  </si>
  <si>
    <t xml:space="preserve">Невыясненные поступления </t>
  </si>
  <si>
    <t>000 1 17 01000 00 0000 180</t>
  </si>
  <si>
    <t>Платежи при пользовании природными ресурсами</t>
  </si>
  <si>
    <t>000 1 12 0000 00 0000 000</t>
  </si>
  <si>
    <t>Плата за негативное воздействие на окружающую среду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</si>
  <si>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</si>
  <si>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прдпринимателей частных нотариусов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</si>
  <si>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 и полученных физическими лицами, зарегистрированными в качестве индивидуальных   предпринимателей, частных нотариусов и других лиц, занимающихся частной практиков</t>
  </si>
  <si>
    <t>Прочие поступления  от использования имущества, находящегося в собственности муниципальных районов</t>
  </si>
  <si>
    <t>Прочие поступления  от использования имущества, находящегося в собственности поселений</t>
  </si>
  <si>
    <t>Арендная плата и поступления  от продажи права на заключение договоров аренды за земли до разграничения государственной собственности на земли, предназначенные для целей жилищного строительства</t>
  </si>
  <si>
    <t>000 1 11 05012  03 0000 120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</si>
  <si>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 исключением на срок менее 5 лет, в части превышения сумм страховых взносов увеличенных на  сумму. рассчитанную исходя из действующей ставки рефинансирования, процентных доходов по вкладам в банках (за исключением срочных пенсионных вкладов, внесенных на срок не менее 6 месяцев). в ввиде материальной выгоды от экономии на процентах при получении заемных (кредитных) средств (за исключением материальной выгоды, полученной от экономии на процентах за пользование целевыми займами(кредитами)на новое строительство или приобретение жилья).</t>
  </si>
  <si>
    <t>Доходы местных бюджетов от реализации имущества  находящегося в оперативном управлении учреждений, находящихся в введении органов  местного самоуправления (в части реализации основных средств  по указанному имуществу)</t>
  </si>
  <si>
    <t>Доходы  бюджетов городских округов от реализации имущества  находящегося в оперативном управлении учреждений, находящихся в введении органов  управления городских округов (в части реализации основных средств  по указанному имуществу)</t>
  </si>
  <si>
    <t>Доходы  бюджетов муниципальных районов от реализации имущества  находящегося в оперативном управлении учреждений, находящихся в введении органов  управления муниципальных районов (в части реализации основных средств  по указанному имуществу)</t>
  </si>
  <si>
    <t>000 1 11 05010 10 0000 120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</si>
  <si>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</si>
  <si>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000 1 11 03050 10 0000 120</t>
  </si>
  <si>
    <t>Доходы от возмещения ущерба при возникновении страховых случаев, когда выгодоприобретателями по договора страхования выступают получатели средств бюджетов муниципальных районов</t>
  </si>
  <si>
    <t>016 1 14 02032 04 0000 410</t>
  </si>
  <si>
    <t>016 1 14 02032 05 0000 410</t>
  </si>
  <si>
    <t>016 1 14 02032 10 0000 410</t>
  </si>
  <si>
    <t>016 1 14 02032 04 0000 440</t>
  </si>
  <si>
    <t>016 1 14 02032 05 0000 440</t>
  </si>
  <si>
    <t>016 1 14 02032 10 0000 440</t>
  </si>
  <si>
    <t>016 1 14 02033 04 0000 410</t>
  </si>
  <si>
    <t>016 1 14 02033 05 0000 410</t>
  </si>
  <si>
    <t>016 1 14 02033 10 0000 410</t>
  </si>
  <si>
    <t>016 1 14 02033 04 0000 440</t>
  </si>
  <si>
    <t>016 1 14 02033 05 0000 440</t>
  </si>
  <si>
    <t>016 1 14 02033 10 0000 440</t>
  </si>
  <si>
    <t>Доходы местных бюджетов  от реализации иного  имущества  находящегося в муниципальной собственности (в части реализации основных средств по указанному имуществу)</t>
  </si>
  <si>
    <t>000 1 16 90000 00 0000 140</t>
  </si>
  <si>
    <t>на социальную поддержку отдельных категорий граждан, работающих и проживающих в сельской местности и поселках городского типа</t>
  </si>
  <si>
    <t>на финансирование расходов по обеспечению воспитания и обучения детей-инвалидов в дошкольных учреждениях</t>
  </si>
  <si>
    <t xml:space="preserve">на реализацию мер социальной поллержки работников, занятых в государственном секторе социального обслуживания граждан пожилого возраста и инвалидов </t>
  </si>
  <si>
    <t xml:space="preserve">на выплаты социального пособия по погребению </t>
  </si>
  <si>
    <t>на возмещение расходов, связанных с обеспечением мер социальной поддержки по оплате жилья и коммунальных услуг детям -сиротам и детям оставшихся без попечения родителей</t>
  </si>
  <si>
    <t>на возмещение расходов, связанных с обеспечением мер социальной поддержки по оплате  коммунальных услуг многодетным семьям</t>
  </si>
  <si>
    <t>000 2 07 00000 00 0000 180</t>
  </si>
  <si>
    <t>Прочие безвозмездные поступления</t>
  </si>
  <si>
    <t xml:space="preserve"> От ОАО "Колэнерго"на содержание жилищного фонда</t>
  </si>
  <si>
    <t>Всего доходов</t>
  </si>
  <si>
    <t>в т.ч. доходов без платных услуг</t>
  </si>
  <si>
    <t>в т.ч. собственные доходы</t>
  </si>
  <si>
    <t>Консолидированный</t>
  </si>
  <si>
    <t>район</t>
  </si>
  <si>
    <t>182 1 06 04000 02 0000 110</t>
  </si>
  <si>
    <t>Транспортный налог</t>
  </si>
  <si>
    <t>Транспортный налог с организаций</t>
  </si>
  <si>
    <t>182 1 06 04011 02 0000 110</t>
  </si>
  <si>
    <t>182 1 06 04012 02 0000 110</t>
  </si>
  <si>
    <t>Транспортный налог с физических лиц</t>
  </si>
  <si>
    <t>Налог на игорный бизнес</t>
  </si>
  <si>
    <t>182 01 06 05010 02 0000 110</t>
  </si>
  <si>
    <t>Налог на игорный бизнес зачисляемый в бюджеты субъектов Российской Федерации</t>
  </si>
  <si>
    <t>г.п.Заполярный</t>
  </si>
  <si>
    <t>г.п.Никель</t>
  </si>
  <si>
    <t>г.п.Печенга</t>
  </si>
  <si>
    <t>с.п.Корзуново</t>
  </si>
  <si>
    <t>Земельный налог, взимаемый  по ставке, установленной подпунктом 2 пункта 1 статьи 394 Налогового  кдекса Российской Федерации , зачисляемый в бюджеты муниципальный районов</t>
  </si>
  <si>
    <t>000 1 11 09045 05 0000 120</t>
  </si>
  <si>
    <t>000 1 11 09045 10 0000 120</t>
  </si>
  <si>
    <t>000 1 15 02050 05 0000 140</t>
  </si>
  <si>
    <t>Платежи, взимаемые организациями поселений за выполнение определенных функций</t>
  </si>
  <si>
    <t>000 1 15 02050 10 0000 140</t>
  </si>
  <si>
    <t>Денежные взыскания, (штрафы) за нарушение бюджетного законодательства (в части бюджетов поселений)</t>
  </si>
  <si>
    <t>000 1 16 18050 10 0000 140</t>
  </si>
  <si>
    <t>000 1 16 25074  05 0000 140</t>
  </si>
  <si>
    <t>Денежные взыскания ( штрафы) за нарушение лесного законодательства, установленного на лесных участках, находящихся в собственности муниципальных районов</t>
  </si>
  <si>
    <t>000 1 16 25075  10 0000 140</t>
  </si>
  <si>
    <t>Денежные взыскания ( штрафы) за нарушение лесного законодательства, установленного на лесных участках, находящихся в собственности поселений</t>
  </si>
  <si>
    <t>000 1 16 25084  05 0000 140</t>
  </si>
  <si>
    <t>000 1 16 25085  10 0000 140</t>
  </si>
  <si>
    <t>Денежные взыскания ( штрафы) за нарушение водного законодательства, установленное на водных объектах, находящихся в собственности поселений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</si>
  <si>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</t>
  </si>
  <si>
    <t>000 1 11 09000 00 0000 120</t>
  </si>
  <si>
    <t>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</si>
  <si>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 по ставкам, установленным в соответствии с подпунктом 2 пункта 1 статьи 394 Налогового  кодекса Российской Федерации и применяемым к объектам налогообложения, расположенным в границах поселений</t>
  </si>
  <si>
    <t>Доходы  бюджетов поселений от реализации имущества  находящегося в оперативном управлении учреждений, находящихся в введении органов  поселений (в части реализации основных средств  по указанному имуществу)</t>
  </si>
  <si>
    <t>Прочие субсидии</t>
  </si>
  <si>
    <t>182 1 05  01040 02 0000 110</t>
  </si>
  <si>
    <t>тыс.руб.</t>
  </si>
  <si>
    <t>процент отчислений в бюджеты поселений (%)</t>
  </si>
  <si>
    <t>На имущество физических лиц, зачисляемый  в местные бюджеты</t>
  </si>
  <si>
    <t>182 1 06 01010 03 0000 110</t>
  </si>
  <si>
    <t>Земельный налог, взимаемый по ставке, установленной подпунктом 1 пункта 1 статьи 394 Налогового кодекса Российской Федерации</t>
  </si>
  <si>
    <t xml:space="preserve"> 000 1 06 06010 00 0000 110</t>
  </si>
  <si>
    <t xml:space="preserve"> 000 1 06 06012 04 0000 110</t>
  </si>
  <si>
    <t xml:space="preserve"> 000 1 06 06013 05 0000 110</t>
  </si>
  <si>
    <t xml:space="preserve"> 000 1 06 06013 10 0000 110</t>
  </si>
  <si>
    <t>182 1 06 01020 04 0000 110</t>
  </si>
  <si>
    <t>182 1 06 01030 05 0000 110</t>
  </si>
  <si>
    <t>182 1 06 01030 10 0000 110</t>
  </si>
  <si>
    <t>Государственная пошлина, сборы</t>
  </si>
  <si>
    <t>000 1 08 03010  01 0000 110</t>
  </si>
  <si>
    <t>Государственная пошлина по делам рассматриваемым в судах общей юрисдикции мировыми судьями (за исключением государственной пошлины по делам рассматриваемым Верховным Судом Российской Федерации)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</si>
  <si>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</si>
  <si>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Государственная пошлина за государственную регистрацию транспортных средств и иные значимые действия, связанные с изменениями и выдачей документов на транспортные средства, выдачей регистрационных знаков</t>
  </si>
  <si>
    <t>000 1 08 04000 01 0000 110</t>
  </si>
  <si>
    <t>000 1 08 07140 01 0000 110</t>
  </si>
  <si>
    <t>Государственная пошлина за выдачу разрешений на распространение наружной рекламы</t>
  </si>
  <si>
    <t>000 1 08 07150 01 0000 110</t>
  </si>
  <si>
    <t>Государственная пошлина за выдачу ордера на квартиру</t>
  </si>
  <si>
    <t>Доходы бюджета муниципального образования городское поселение Печенга по кодам видов доходов, подвидов доходов, классификации операций сектора государственного управления, относящихся к доходам бюджета за 2012 год</t>
  </si>
  <si>
    <t>Прочие субсидии бюджетам поселений</t>
  </si>
  <si>
    <t xml:space="preserve">Распределение ассигнований из бюджета муниципального образования городское поселение Печенга на 2012 год по подразделам, целевым статьям и видам расходов классификации расходов бюджетов Российской Федерации </t>
  </si>
  <si>
    <t>тыс.рублей</t>
  </si>
  <si>
    <t>Раздел</t>
  </si>
  <si>
    <t>Подраздел</t>
  </si>
  <si>
    <t>Целевая статья расходов</t>
  </si>
  <si>
    <t>Вид расходов</t>
  </si>
  <si>
    <t xml:space="preserve">Сумма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</si>
  <si>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</si>
  <si>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</si>
  <si>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</si>
  <si>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</si>
  <si>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</si>
  <si>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</si>
  <si>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Глава муниципального образования</t>
  </si>
  <si>
    <t>002 03 00</t>
  </si>
  <si>
    <t>Расходы на содержание главы муниципального образования</t>
  </si>
  <si>
    <t>002 03 01</t>
  </si>
  <si>
    <t xml:space="preserve"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
</t>
  </si>
  <si>
    <t>100</t>
  </si>
  <si>
    <t>Расходы на выплаты персоналу государственных органов</t>
  </si>
  <si>
    <t>120</t>
  </si>
  <si>
    <t>Фонд оплаты труда и страховые взносы</t>
  </si>
  <si>
    <t>121</t>
  </si>
  <si>
    <t xml:space="preserve">Иные выплаты персоналу, за исключением фонда оплаты труда
</t>
  </si>
  <si>
    <t>122</t>
  </si>
  <si>
    <t>Закупка товаров, работ и услуг для государственных нужд</t>
  </si>
  <si>
    <t>200</t>
  </si>
  <si>
    <t xml:space="preserve">Иные закупки товаров, работ и услуг
для государственных нужд
</t>
  </si>
  <si>
    <t>240</t>
  </si>
  <si>
    <t xml:space="preserve">Прочая закупка товаров, работ и услуг для государственных нужд
</t>
  </si>
  <si>
    <t>244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</si>
  <si>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</si>
  <si>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03</t>
  </si>
  <si>
    <t>Центральный аппарат</t>
  </si>
  <si>
    <t>002 04 00</t>
  </si>
  <si>
    <t>Расходы на содержание аппарата органов местного самоуправления</t>
  </si>
  <si>
    <t>002 04 01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</si>
  <si>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</si>
  <si>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</si>
  <si>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</si>
  <si>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</si>
  <si>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</si>
  <si>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</si>
  <si>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Депутаты представительного органа муниципального образования</t>
  </si>
  <si>
    <t>002 12 00</t>
  </si>
  <si>
    <t>Расходы на содержание депутатов представительного органа муниципального образования</t>
  </si>
  <si>
    <t>002 12 01</t>
  </si>
  <si>
    <t xml:space="preserve">Иные закупки товаров, работ и услуг для государственных нужд
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</si>
  <si>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</si>
  <si>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</si>
  <si>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компенсационные выплаты и выплаты, осуществляемые при предоставлении социальных гарантий муниципальным служащим, уволенным по сокращению штатной численности работников органов местного самоуправленияв связи с проведением мероприятий по оптимизации деятельности органов местного самоуправления в связи с проведением мероприятий по оптимизации деятелности органов местного самоуправления и сокращению расходов на их содержание</t>
  </si>
  <si>
    <t>002 04 04</t>
  </si>
  <si>
    <t>Резервные фонды</t>
  </si>
  <si>
    <t>11</t>
  </si>
  <si>
    <t>070 00 00</t>
  </si>
  <si>
    <t>Резервные фонды местных администраций</t>
  </si>
  <si>
    <t>070 05 00</t>
  </si>
  <si>
    <t>Резервный фонд непредвиденных расходов</t>
  </si>
  <si>
    <t>070 05 01</t>
  </si>
  <si>
    <t>Резервные средства</t>
  </si>
  <si>
    <t>870</t>
  </si>
  <si>
    <t>Резервный фонд местной администрации муниципального образования по предупреждению и ликвидации чрезвычайных ситуаций и последствий стихийных бедствий</t>
  </si>
  <si>
    <t>070 05 02</t>
  </si>
  <si>
    <t>Другие общегосударственные вопросы</t>
  </si>
  <si>
    <t>13</t>
  </si>
  <si>
    <t>Обеспечение деятельности подведомственных учреждений</t>
  </si>
  <si>
    <t>002 99 00</t>
  </si>
  <si>
    <t>Расходы на выплаты персоналу казенных учреждений</t>
  </si>
  <si>
    <t>110</t>
  </si>
  <si>
    <t>111</t>
  </si>
  <si>
    <t>112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</si>
  <si>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</si>
  <si>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</si>
  <si>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 xml:space="preserve">Содержание и обслуживание казны </t>
  </si>
  <si>
    <t>090 01 00</t>
  </si>
  <si>
    <t xml:space="preserve">Реализации государственных функций, связанных с общегосударственным управлением </t>
  </si>
  <si>
    <t>092 00 00</t>
  </si>
  <si>
    <t>Выполнение других обязательств государства</t>
  </si>
  <si>
    <t>092 03 00</t>
  </si>
  <si>
    <t>Долгосрочные целевые программы</t>
  </si>
  <si>
    <t>522 00 00</t>
  </si>
  <si>
    <t>Долгосрочная целевая программа "Развитие транспортного комплекса Мурманской области (2011-2013 годы)"</t>
  </si>
  <si>
    <t>522 42 00</t>
  </si>
  <si>
    <t>Финансовое обеспечение дорожной деятельности (за исключением проектирования) в отношении автомобильных дорог общего пользования местного значения</t>
  </si>
  <si>
    <t>522 42 21</t>
  </si>
  <si>
    <t xml:space="preserve">Закупка товаров, работ, услуг в целях капитального ремонта государственного имущества
</t>
  </si>
  <si>
    <t>243</t>
  </si>
  <si>
    <t>Специальные расходы</t>
  </si>
  <si>
    <t>880</t>
  </si>
  <si>
    <t>Ведомственные целевые программы муниципальных образований</t>
  </si>
  <si>
    <t>795 00 00</t>
  </si>
  <si>
    <t>016 1 14 02031 05 0000 440</t>
  </si>
  <si>
    <t>016 1 14 02031 03 0000 440</t>
  </si>
  <si>
    <t>Налог на доходы физических лиц с доходов, источником которых является налоговый агент, за исключением   доходов,   в   отношении   которых исчисление  и  уплата  налога  осуществляются в соответствии  со  статьями  227,  227.1  и   228 Налогового кодекса Российской Федерации</t>
  </si>
  <si>
    <t>000 1 01 02010 01 0000 110</t>
  </si>
  <si>
    <t>Налог  на  доходы  физических  лиц  с   доходов, полученных   от    осуществления    деятельности физическими   лицами,   зарегистрированными в качестве индивидуальных     предпринимателей,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</si>
  <si>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на исполнение полномочий по расчету и предоставление дотаций населению</t>
  </si>
  <si>
    <t>Денежные взыскания (штрафы) за нарушение федерального закона "О пожарной безопасности)</t>
  </si>
  <si>
    <t>000 1 16 27000 01 0000 140</t>
  </si>
  <si>
    <t>Денежные взыскания ( штрафы) за нарушение законодательства  в области обеспечения санитарно-эпидимеологического благополучия человека и законодательства в сфере защиты прав потребителей</t>
  </si>
  <si>
    <t>000 1 16 28000 01 0000 140</t>
  </si>
  <si>
    <t>000 1 16 30000 01 0000 140</t>
  </si>
  <si>
    <t>Денежные взыскания (штрафы) за административные нарушения в области дорожного движения</t>
  </si>
  <si>
    <t>комисси по делам несовершеннолетних и защите прав в мурманской обл.</t>
  </si>
  <si>
    <t xml:space="preserve">027 2 02 02940 05 0000 151 </t>
  </si>
  <si>
    <r>
      <t>Денежные взыскания  ( штрафы), за нарушение законодательства о налогах и сборах, предусмотренные статьями 116, 117, 118, пунктами 1и 2 статьи 120 ,  статьями 125, 126, 128, 129,  129.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, 132, 133,134,135, 135.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 xml:space="preserve"> Налогового Кодекса РФ</t>
    </r>
  </si>
  <si>
    <t>Земельный налог, взимаемый  по ставке, установленной подпунктом 1 пункта 1 статьи 394 Налогового  кдекса Российской Федерации , зачисляемый в бюджеты муниципальных районов</t>
  </si>
  <si>
    <t>182 1 06 05000 02 0000 110</t>
  </si>
  <si>
    <t>182 1 06 06000 00 0000 110</t>
  </si>
  <si>
    <t xml:space="preserve"> 182 1 06 06013 05 0000 110</t>
  </si>
  <si>
    <t xml:space="preserve"> 182 1 06 06013 10 0000 110</t>
  </si>
  <si>
    <t xml:space="preserve"> 182 1 06 06023 05 0000 110</t>
  </si>
  <si>
    <t>182 1 06 06023 10 0000 110</t>
  </si>
  <si>
    <t>023 2 07 03000 00 0000 180</t>
  </si>
  <si>
    <t>027 2 02 01070 05 0000 151</t>
  </si>
  <si>
    <t>027 2 02 02000 00 0000 151</t>
  </si>
  <si>
    <t>027 2 02 02180 05 0000 151</t>
  </si>
  <si>
    <t>в том числе</t>
  </si>
  <si>
    <t>проект 2006  бюджетам ДФ</t>
  </si>
  <si>
    <t>проект 2006  по бюджетам ФУ</t>
  </si>
  <si>
    <t>Единый налог, взимаемый в связи с применением упрощенной системы налогообложения</t>
  </si>
  <si>
    <t>Доходы от выдачи патентов  на осуществление предпринимательской деятельности при применении упрощенной системы налогооблажения</t>
  </si>
  <si>
    <t>182 1  05 02000 02 0000 110</t>
  </si>
  <si>
    <t>Дотации местным бюджетам на поддержку мер по обеспечению сбалансированности бюджетов</t>
  </si>
  <si>
    <t>Субвенции от  других бюджетов бюджетной системы Российской Федерации</t>
  </si>
  <si>
    <t>Субвенции местным бюджетам на оплату  жилищно-коммунальных услуг отдельным категориям граждан</t>
  </si>
  <si>
    <t>Субвенции местным бюджетам на выполнение федеральных полномочий  по государственной регистрации актов гражданского состояния</t>
  </si>
  <si>
    <t>Субвенции местным бюджетам на погашение задолженности по обязательствам вытекающим из Закона Российской Федерации "О реабилитации жертв политических репрессий"</t>
  </si>
  <si>
    <t>Прочие субвенции</t>
  </si>
  <si>
    <t>на питание обучающихся муниципальных образовательных учреждений</t>
  </si>
  <si>
    <t>на детей сирот и детей, оставшихся без попечения родителей, находящихся  под опекой, попечительством граждан, на воспитание в приемных семьях бесплатным проездом, продуктами питания, одеждой обувью, мягким инвентарем, на оплату труда приемным родителям</t>
  </si>
  <si>
    <t>на финансирование учреждений социального обслуживания населения</t>
  </si>
  <si>
    <t>на обеспечение жильем детей-сирот и детей, оставшихся без попечения родителей</t>
  </si>
  <si>
    <t>на выплату адресной социальной помощи</t>
  </si>
  <si>
    <t>Невыясненные поступления , зачисляемые в бюджеты поселений</t>
  </si>
  <si>
    <t>Прочие неналоговые доходы бюджетов поселений</t>
  </si>
  <si>
    <t>Прочие неналоговые доходы  муниципальных районов</t>
  </si>
  <si>
    <t>на возмещение расходов по предоставлению мер социальной поддержки  ветеранам труда  по оплате жилищно-коммунальных услуг</t>
  </si>
  <si>
    <t>Арендная плата за земли и поступления от продажжи  права на заключение договоров аренды ( за исключением земельных участков, предназначенных для жилищного строительства) до разграничения государственной собственности на землю зачисляемые в бюджеты поселений</t>
  </si>
  <si>
    <t>000 1 06 04000 02 0000 110</t>
  </si>
  <si>
    <t>000 1 06 04011 02 0000 110</t>
  </si>
  <si>
    <t>000 1 06 04012 02 0000 110</t>
  </si>
  <si>
    <t>000 1 06 05000 02 0000 110</t>
  </si>
  <si>
    <t>Арендная плата и поступления от продажи права на заключение договоров аренды за земли, предназначенные для целей жилищного строительства, до разграничения государственной собственности на землю, и расположенные в границах поселений</t>
  </si>
  <si>
    <t>000 1 11 05012 10 0000 120</t>
  </si>
  <si>
    <t>000 1 14 02032 10 0000 410</t>
  </si>
  <si>
    <t>000 1 14 02032 10 0000 440</t>
  </si>
  <si>
    <t>000 1 14 02033 05 0000 440</t>
  </si>
  <si>
    <t>000 1 14 02033 10 0000 440</t>
  </si>
  <si>
    <t xml:space="preserve">000 1 16 03010 01 0000 140 </t>
  </si>
  <si>
    <t xml:space="preserve"> 000 1 16 03030 01 0000 140</t>
  </si>
  <si>
    <t>000 1 16 06000 01 0000 140</t>
  </si>
  <si>
    <t>000 1 16 18050 05 0000 140</t>
  </si>
  <si>
    <t>000 1 16 23050 05 0000 140</t>
  </si>
  <si>
    <t>000 1 16 03000 00 0000 140</t>
  </si>
  <si>
    <t>000 1 16 08000 01 0000 140</t>
  </si>
  <si>
    <t>Дотации на выравнивание уровня бюджетной обеспеченности</t>
  </si>
  <si>
    <t>Дотации на возмещении разницы в стоимости единого социального проездного билета и ежемесячной денежной выплаты</t>
  </si>
  <si>
    <t>ЕДВ ветеранам, награжденным медалью "За оборону Советского Заполярья" и проживающим на территории МО распоряжение правительства от 26.10.2005 № 226-р</t>
  </si>
  <si>
    <t>Дотации на единовременную денежную выплату в связи с празднованием Победы в ВОВ 1941-1945г</t>
  </si>
  <si>
    <t xml:space="preserve">027 2 02 01010 05 0000 151 </t>
  </si>
  <si>
    <t xml:space="preserve">Субвенции местным бюджетам на обеспечение социальной поддержки для лиц, награжденных знаком "Почетный донор России" </t>
  </si>
  <si>
    <t>невыполнение передаваемыз полномочий в связи с реализацией Закона МО "О регинальных нормативах финансирования системы образования Мурманской области"</t>
  </si>
  <si>
    <t>027 2 02 02263 05 0000 151</t>
  </si>
  <si>
    <t>027 2 02 02940 05 0000 151</t>
  </si>
  <si>
    <t>Субсидия на реализацию проектов по оснащению узлами учета энергоресурсов и формированию системы учета и контроля потребления энергетических ресурсов</t>
  </si>
  <si>
    <t>522 54 24</t>
  </si>
  <si>
    <t>Культура и кинематография</t>
  </si>
  <si>
    <t>08</t>
  </si>
  <si>
    <t>Другие вопросы в области культуры, кинематографии</t>
  </si>
  <si>
    <t>Ведомственная целевая программа  «Культурное наследие муниципального образования городское поселение Печенга Печенгского района Мурманской области на 2012 год»</t>
  </si>
  <si>
    <t>795 03 00</t>
  </si>
  <si>
    <t>Ведомственная целевая программа «Культурный досуг жителей  муниципального образования городское поселение Печенга Печенгского района Мурманской области на 2012 год»</t>
  </si>
  <si>
    <t>795 04 00</t>
  </si>
  <si>
    <t xml:space="preserve">Ведомственная целевая программа «Старшее поколение» </t>
  </si>
  <si>
    <t>795 06 00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</si>
  <si>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</si>
  <si>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</si>
  <si>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</si>
  <si>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</si>
  <si>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</si>
  <si>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</si>
  <si>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Социальное обеспечение и иные выплаты населению</t>
  </si>
  <si>
    <t>300</t>
  </si>
  <si>
    <t xml:space="preserve">Пособия и компенсации по публичным
нормативным обязательствам
</t>
  </si>
  <si>
    <t>313</t>
  </si>
  <si>
    <t>Всего расходов</t>
  </si>
  <si>
    <t>00</t>
  </si>
  <si>
    <t xml:space="preserve">000 00 00 </t>
  </si>
  <si>
    <t>000</t>
  </si>
  <si>
    <t>Ведомство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</si>
  <si>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</si>
  <si>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 xml:space="preserve">Ведомственная целевая программа "Формирование и повышение эффективности управления муниципальной собственности муниципального образования городское поселение Печенга Печенгского района Мурманской области на 2012 год"
</t>
  </si>
  <si>
    <t xml:space="preserve">Ведомственная целевая программа «Развитие жилищно - коммунального хозяйства муниципального  образования  городское поселение Печенга Печенгского района      Мурманской    области   на    2012 год»
</t>
  </si>
  <si>
    <t xml:space="preserve">Ведомственная целевая программа «Развитие жилищно - коммунального хозяйства муниципального образования городское поселение Печенга Печенгского района      Мурманской области на 2012 год»
</t>
  </si>
  <si>
    <t>Другие мероприятия в области жилищно-коммунального хозяйства (за счет средств местного бюджета)</t>
  </si>
  <si>
    <t>Совет депутатов муниципального образования городское поселение Печенга Печенгского района Мурманской области</t>
  </si>
  <si>
    <t>003</t>
  </si>
  <si>
    <t>Муниципальное казенное учреждение "Многофункциональный центр муниципального образования городское поселение Печенга"</t>
  </si>
  <si>
    <t>005</t>
  </si>
  <si>
    <t xml:space="preserve">Ведомственная целевая программа «Формирование и повышение эффективности управления муниципальной  собственности муниципального образования городское поселение 
Печенга Печенгского района Мурманской  области на 2012 год»
</t>
  </si>
  <si>
    <t xml:space="preserve">Закупка товаров, работ, услуг в сфере информационно-коммуникационных технологий
</t>
  </si>
  <si>
    <t>Приложение № 3</t>
  </si>
  <si>
    <t>Приложение №5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</si>
  <si>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</si>
  <si>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Код бюджетной классификации</t>
  </si>
  <si>
    <t>Сумма</t>
  </si>
  <si>
    <t>Главный администратор</t>
  </si>
  <si>
    <t>группа</t>
  </si>
  <si>
    <t>подгруппа</t>
  </si>
  <si>
    <t>статья</t>
  </si>
  <si>
    <t>подстатья</t>
  </si>
  <si>
    <t>элемент</t>
  </si>
  <si>
    <t>Вид</t>
  </si>
  <si>
    <t>Классификация операций сектора государственного управления</t>
  </si>
  <si>
    <t>Бюджетные кредиты от других бюджетов бюджетной системы Российской Федерации</t>
  </si>
  <si>
    <t>0000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</si>
  <si>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</si>
  <si>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</si>
  <si>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</si>
  <si>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</si>
  <si>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бюджетных кредитов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</si>
  <si>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</si>
  <si>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</si>
  <si>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</si>
  <si>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500</t>
  </si>
  <si>
    <t>Увеличение  прочих остатков средств бюджетов</t>
  </si>
  <si>
    <t>Увеличение  прочих остатков денежных  средств бюджетов</t>
  </si>
  <si>
    <t>510</t>
  </si>
  <si>
    <t>Увеличение  прочих остатков денежных  средств бюджетов поселений</t>
  </si>
  <si>
    <t>Уменьшение остатков средств бюджетов</t>
  </si>
  <si>
    <t>600</t>
  </si>
  <si>
    <t>Уменьшение  прочих остатков средств бюджетов</t>
  </si>
  <si>
    <t>Уменьшение  прочих остатков денежных средств бюджетов</t>
  </si>
  <si>
    <t>610</t>
  </si>
  <si>
    <t>Уменьшение  прочих остатков денежных средств бюджетов поселений</t>
  </si>
  <si>
    <t>Иные источники внутреннего финансирования дефицитов бюджетов</t>
  </si>
  <si>
    <t xml:space="preserve">01 </t>
  </si>
  <si>
    <t>06</t>
  </si>
  <si>
    <t>Акции и иные формы участия в капитале, находящиеся в государственной и собственности поселений</t>
  </si>
  <si>
    <t xml:space="preserve">06 </t>
  </si>
  <si>
    <t>Средства от продажи акций и иных форм участия в капитале, находящихся в государственной и собственности поселений</t>
  </si>
  <si>
    <t>630</t>
  </si>
  <si>
    <t>Средства от продажи акций и иных форм участия в капитале, находящихся в собственности поселений</t>
  </si>
  <si>
    <t>Итого источников внутреннего финансирования дефицитов бюджетов</t>
  </si>
  <si>
    <t>50</t>
  </si>
  <si>
    <t>Приложение № 4</t>
  </si>
  <si>
    <t>Ведомственная структура расходов бюджета муниципального образования городское поселение Печенга за 2012 год</t>
  </si>
  <si>
    <t>Источники финансирования дефицита бюджета муниципального образования городское поселение Печенга по кодам классификации источников финансирования дефицитов бюджетов за 2012 год</t>
  </si>
  <si>
    <t>Средства от распоряжения и реализации конфискованного и иного имущества, обращенного в доходы поселений ( в части реализации материальных запасов по указанному имуществу)</t>
  </si>
  <si>
    <t>000 1 14 03050 10 0000 440</t>
  </si>
  <si>
    <t>000 1 14 04050 10 0000 420</t>
  </si>
  <si>
    <t>Доходы от продажи нематериальных активов, находящихся в собственности поселений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</si>
  <si>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</si>
  <si>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</si>
  <si>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</si>
  <si>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000 1 14 060 14 10 0000 430</t>
  </si>
  <si>
    <t>000 1 14 06026 10 0000 430</t>
  </si>
  <si>
    <t>000 1 15 00000 00 0000 000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</si>
  <si>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</si>
  <si>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 xml:space="preserve">000 1 16 21050 10 0000 140 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</si>
  <si>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</si>
  <si>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поселений)</t>
  </si>
  <si>
    <t>000 1 16 32050 10 0000 140</t>
  </si>
  <si>
    <t xml:space="preserve">Субсидия муниципальным образованиям на принятые и неисполненные обязательства по мероприятиям реализуемым за счет предоставленных грантов для софинансирования пилотных проектов в области энергосбережения и повышения эффективности в рамках муниципальных целевых программ в 2011 году </t>
  </si>
  <si>
    <t>Субсидия муниципальным образованиям на предоставление поддержки малоимущим гражданам на установку приборов учета используемых энергоресурсов</t>
  </si>
  <si>
    <t>Субсидия муниципальным образованиям на мероприятия по формированию электронного правительства</t>
  </si>
  <si>
    <t>Субсидия бюджетам муниципальных образований в рамках ведомственной целевой программы "Подготовка объектов и систем жизнеобеспечения Мурманской области к работе в осенне-зимний период на 2012-2014 годы"</t>
  </si>
  <si>
    <t>Субсидия бюджетам муниципальных образований в рамках долгосрочной целевой программы "Поэтапный переход на отпуск коммунальных ресурсов  (тепловой энергии, горячей и холодной воды, электрической энергии, газа) потребителям в соответствии с показаниями коллективных (общедомовых) приборов учета потребления таких ресурсов" на 2009-2016 годы</t>
  </si>
  <si>
    <t>Субсидия на поддержку муниципальных образований, осуществляющих эффективное управление муниципальными финансами</t>
  </si>
  <si>
    <t>Субсидия бюджетам муниципальных образований в рамках долгосрочной целевой программы "Развитие транспортной инфраструктуры Мурманской области" на 2012-2014 годы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</si>
  <si>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</si>
  <si>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</si>
  <si>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000 1 01 02000 01 0000 110</t>
  </si>
  <si>
    <t>000 1 01 02020 01 0000 110</t>
  </si>
  <si>
    <t>000 1 06 01000 00 0000 110</t>
  </si>
  <si>
    <t>000 1 06 01030 10 0000 110</t>
  </si>
  <si>
    <t>000 1 06 06000 00 0000 110</t>
  </si>
  <si>
    <t>000 1 06 06023 10 0000 110</t>
  </si>
  <si>
    <t>000 1 11 09040 00 0000 120</t>
  </si>
  <si>
    <t>Приложение № 6</t>
  </si>
  <si>
    <t xml:space="preserve">сумма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</si>
  <si>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</si>
  <si>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</si>
  <si>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000 1 12 05050 10 0000 120</t>
  </si>
  <si>
    <t>Доходы от реализации имущества  находящегося в оперативном управлении учреждений, находящихся в ведении органов управления поселений  (за исключением имущества муниципальных автономных учреждений), в части реализации основных средств по указанному имуществу</t>
  </si>
  <si>
    <t>Доходы от реализации имущества  находящегося в оперативном управлении учреждений, находящихся в ведении органов управления поселений 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</si>
  <si>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  от реализации иного  имущества  находящегося в собственности поселений 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</si>
  <si>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</si>
  <si>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000 2 02 01000 00 0000 151</t>
  </si>
  <si>
    <t>000 2 02 01001 00 0000 151</t>
  </si>
  <si>
    <t>Дотации бюджетам поселений на выравнивание уровня бюджетной обеспеченности</t>
  </si>
  <si>
    <t>000 2 02 01001 10 0000 151</t>
  </si>
  <si>
    <t>000 2 02 02999 10 0000 151</t>
  </si>
  <si>
    <t xml:space="preserve">000 2 02 03000 00 0000 151 </t>
  </si>
  <si>
    <t>000 2 02 02000 00 0000 151</t>
  </si>
  <si>
    <t>000 2 02 02999 00 0000 151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</si>
  <si>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</si>
  <si>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000 2 02 03015 10 0000 151</t>
  </si>
  <si>
    <t>В т.ч. собственные доходы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</si>
  <si>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</si>
  <si>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000 1 11 09035 10 0000 120</t>
  </si>
  <si>
    <t>000 1 16 00000 00 0000 000</t>
  </si>
  <si>
    <t>Прочие поступления от денежных взысканий (штрафов) и иных сумм в возмещение ущерба, зачисляемые в бюджеты поселений</t>
  </si>
  <si>
    <t>Прочие межбюджетные трансферты, передоваемые бюджетам поселений</t>
  </si>
  <si>
    <t>000 2 02 04999 10 0000 151</t>
  </si>
  <si>
    <t>000 1 16 23050 10 0000 140</t>
  </si>
  <si>
    <t>Денежные взыскания ( штрафы) за нарушение законодательства  об особо охраняемых природных  территориях</t>
  </si>
  <si>
    <t>Денежные взыскания ( штрафы) за нарушение законодательства  об охране и использовании животного мира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</si>
  <si>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</si>
  <si>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 от реализации иного  имущества  находящегося в муниципальной собственности (в части материальных запасов по указанному имуществу)</t>
  </si>
  <si>
    <t>Административные платежи и сборы</t>
  </si>
  <si>
    <t>Платежи, взимаемые организациями муниципальных районов за выполнение определенных функций</t>
  </si>
  <si>
    <t>Прочие поступления от денежных взысканий (штрафов) и иных сумм в возмещении ущерба</t>
  </si>
  <si>
    <t>Налог на доходы физических лиц с доходов, полученных   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сертификатов участия, выданных управляющим ипотечным покрытием до 1 января 2007 года</t>
  </si>
  <si>
    <t>Итого налоговые и неналоговые доходы</t>
  </si>
  <si>
    <t>100.100</t>
  </si>
  <si>
    <t>процент отчислений в бюджет муниципального района    (%)</t>
  </si>
  <si>
    <t xml:space="preserve">Проект консолидированного бюджета на 2006 год </t>
  </si>
  <si>
    <t>182 1 05 01000 00 0000 110</t>
  </si>
  <si>
    <t>000 1 09 03025 01 0000 110</t>
  </si>
  <si>
    <t>000 1 09 04000 00 0000 110</t>
  </si>
  <si>
    <t>000 1 11 01000 00 0000 120</t>
  </si>
  <si>
    <t>000 1 11 02000 00 0000 120</t>
  </si>
  <si>
    <t>000 1 11 03000 00 0000 120</t>
  </si>
  <si>
    <t>000 1 11 08045 05 0000 120</t>
  </si>
  <si>
    <t>000 1 11 08044 04 0000 120</t>
  </si>
  <si>
    <t>000 1 11 08045 10 0000 120</t>
  </si>
  <si>
    <t>Прочие поступления от использования имущества, находящегося в собственности городских округов</t>
  </si>
  <si>
    <t>Прочие поступления от использования имущества, находящегося в собственности муниципальных районов</t>
  </si>
  <si>
    <t>Прочие поступления от использования имущества, находящегося в собственности поселений</t>
  </si>
  <si>
    <t>Сборы за выдачу органами местного самоуправления лицензий на розничную продажу алкогольной продукции, зачисляемые в бюджеты городских округов</t>
  </si>
  <si>
    <t>Сборы за выдачу органами местного самоуправления лицензий на розничную продажу алкогольной продукции, зачисляемые в бюджеты муниципальных районов</t>
  </si>
  <si>
    <t>000 1 13 02023 05 0000 130</t>
  </si>
  <si>
    <t>000 1 13 02034 01  0000 130</t>
  </si>
  <si>
    <t>Прочие сборы за выдачу лецензий органами управления городских округов</t>
  </si>
  <si>
    <t>000 1 13 02035 01  0000 130</t>
  </si>
  <si>
    <t>Прочие сборы за выдачу лецензий органами управления муниципальных районов</t>
  </si>
  <si>
    <t>Прочие доходы бюджетов городских округов  от оказания платных услуг и компенсации затрат государства</t>
  </si>
  <si>
    <t>Прочие доходы бюджетов муниципальных районов  от оказания платных услуг и компенсации затрат государства</t>
  </si>
  <si>
    <t>Прочие доходы бюджетов поселений  от оказания платных услуг и компенсации затрат государства</t>
  </si>
  <si>
    <t>000 1 14 01030 03 0000 410</t>
  </si>
  <si>
    <t>Доходы  бюджетов городских округов от продажи квартир</t>
  </si>
  <si>
    <t>000 1 14 01050 05 0000 410</t>
  </si>
  <si>
    <t>Доходы  бюджетов муниципальных районов от продажи квартир</t>
  </si>
  <si>
    <t>Доходы  бюджетов поселений от продажи квартир</t>
  </si>
  <si>
    <t>Доходы от реализации имущества  находящегося в собственности городских округов (в части реализации основных средств по указанному имуществу)</t>
  </si>
  <si>
    <t>Доходы от реализации имущества  находящегося в собственности городских округов (в части реализации материальных запасов по указанному имуществу)</t>
  </si>
  <si>
    <t>Доходы от реализации имущества  находящегося в собственности муниципальных районов (в части реализации основных средств по указанному имуществу)</t>
  </si>
  <si>
    <t>Доходы от реализации имущества  находящегося в собственности поселений (в части реализации основных средств по указанному имуществу)</t>
  </si>
  <si>
    <t>17 1 14 0203010 0000 410</t>
  </si>
  <si>
    <t>Доходы от реализации имущества  находящегося в собственности муниципальных районов (в части реализации материальных запасов по указанному имуществу)</t>
  </si>
  <si>
    <t>18 1 14 0203010 0000 440</t>
  </si>
  <si>
    <t>Доходы от реализации имущества  находящегося в собственности поселений (в части реализации материальных запасов по указанному имуществу)</t>
  </si>
  <si>
    <t>Доходы от реализации имущества   муниципальных унитарных предприятий, созданных муниципальными районами (в части реализацииосновных средств  по указанному имуществу)</t>
  </si>
  <si>
    <t>Доходы от реализации имущества   муниципальных унитарных предприятий, созданных городскими округами(в части реализацииосновных средств  по указанному имуществу)</t>
  </si>
  <si>
    <t>Доходы от реализации имущества   муниципальных унитарных предприятий, созданных поселениями (в части реализацииосновных средств  по указанному имуществу)</t>
  </si>
  <si>
    <t>Доходы от реализации имущества   муниципальных унитарных предприятий, созданных городскими округами(в части реализации материальных запасов  по указанному имуществу)</t>
  </si>
  <si>
    <t>Доходы от реализации имущества   муниципальных унитарных предприятий, созданных муниципальными районами (в части реализации материальных запасов  по указанному имуществу)</t>
  </si>
  <si>
    <t>Доходы от реализации имущества   муниципальных унитарных предприятий, созданных поселениями (в части реализации материальных запасов  по указанному имуществу)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</si>
  <si>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указанныз земельных участков</t>
  </si>
  <si>
    <t>Арендная плата и поступления  от продажи права на заключение договоров аренды за земли до разграничения государственной собственности на землю( за исключением земель, предназначенных для целей жилищного строительствап)</t>
  </si>
  <si>
    <t>Арендная плата  и поступления от продажи  права на заключение договоров аренды за земли предназначенных для целей  жилищного строительства, до разграничения государственной собственности на землю зачисляемые в бюджеты городских округов</t>
  </si>
  <si>
    <t>Арендная плата  и поступления от продажи  права на заключение договоров аренды за земли находящиеся в собственности городских округов</t>
  </si>
  <si>
    <t>Арендная плата  и поступления от продажи  права на заключение договоров аренды за земли находящиеся в собственности муниципальных районов</t>
  </si>
  <si>
    <t>Арендная плата  и поступления от продажи  права на заключение договоров аренды за земли находящиеся в собственности поселений</t>
  </si>
  <si>
    <t>Прочие от сдачи в аренду   имущества, находящихся в оперативном управлении  муниципальных органов управления поселений инов и созданных ими учреждений и в хозяйственном ведении муниципальных унитарных предприятий</t>
  </si>
  <si>
    <t>Платежи от государственных и муниципальных унитарных предприятий</t>
  </si>
  <si>
    <t>Доходы от перечисления части  прибыли, остающейся после уплаты налогов и других обязательных платежей  муниципальных унитарных предприятий, созданных городскими округами</t>
  </si>
  <si>
    <t>Доходы от перечисления части  прибыли, остающейся после уплаты налогов и других обязательных платежей  муниципальных унитарных предприятий, созданных муниципальными районами</t>
  </si>
  <si>
    <t>Наименование</t>
  </si>
  <si>
    <t>Доходы, получаемые в виде арендной платы за  земельные  участки, государственная собственность на которые не разграничена, а также средства   от продажи права  на  заключение  договоров аренды указанных земельных  участков</t>
  </si>
  <si>
    <t>000 1 11 05013 10 0000 120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</si>
  <si>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</si>
  <si>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перечисления части  прибыли, остающейся после уплаты налогов и других обязательных платежей  муниципальных унитарных предприятий, созданных поселениями</t>
  </si>
  <si>
    <t>код</t>
  </si>
  <si>
    <t>Наименование групп, подгрупп, статьей и подстатей, элементов, программ (подпрограмм), кодов экономической классификации доходов</t>
  </si>
  <si>
    <t>000 1 00 00000 00 0000 000</t>
  </si>
  <si>
    <t>ДОХОДЫ</t>
  </si>
  <si>
    <t>Налоговые доходы</t>
  </si>
  <si>
    <t>000 1 01 00000 00 0000 000</t>
  </si>
  <si>
    <t>Налоги на прибыль,  доходы</t>
  </si>
  <si>
    <t>182 1 01 02000 01 0000 110</t>
  </si>
  <si>
    <t>Налог на доходы физических лиц</t>
  </si>
  <si>
    <t>182 1 01 02010 01 0000 110</t>
  </si>
  <si>
    <t xml:space="preserve">Налог на доходы физических лиц с доходов, получаемых в виде дивидендов от долевого участия в деятельности организаций </t>
  </si>
  <si>
    <t>182 1 01 02020 01 0000 110</t>
  </si>
  <si>
    <t>182 1 01 02021 01 0000 110</t>
  </si>
  <si>
    <t xml:space="preserve">182 1  01 02022 01 0000 110 </t>
  </si>
  <si>
    <t>на оплату труда лицам, осуществляющим постинтернатный и социальный патронат</t>
  </si>
  <si>
    <t>Адресные субсидии на оплату жилья и коммунальных услуг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</si>
  <si>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заключенными  на срок менее 5 лет, в части превышения сумм страховых взносов увеличенных на  сумму, рассчитанную исходя из действующей ставки рефинансирования, процентных доходов по вкладам в банках (за исключением срочных пенсионных вкладов, внесенных на срок не менее 6 месяцев). в в виде материальной выгоды от экономии на процентах при получении заемных (кредитных) средств (за исключением материальной выгоды, полученной от экономии на процентах за пользование целевыми займами(кредитами)на новое строительство или приобретение жилья).</t>
  </si>
  <si>
    <t>Проценты, полученные от предоставления бюджетных кредитов внутри страны за счет средств бюджетов поселений</t>
  </si>
  <si>
    <t>Прочие сборы за выдачу лицензий органами управления муниципальных районов</t>
  </si>
  <si>
    <t>Денежные взыскания (штрафы) за административные 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</si>
  <si>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 штрафы) за нарушение водного законодательства, установленное на водных объектах, находящихся в собственности муниципальных районов</t>
  </si>
  <si>
    <t>016 1 14 02032 03 0000 440</t>
  </si>
  <si>
    <t>Доходы  бюджетов городских округов от реализации имущества  находящегося в оперативном управлении учреждений, находящихся в введении органов  управления городских округов (в части материальных запасов  по указанному имуществу)</t>
  </si>
  <si>
    <t>Доходы  бюджетов муниципальных районов от реализации имущества  находящегося в оперативном управлении учреждений, находящихся в введении органов  управления муниципальных районов (в части материальных запасов  по указанному имуществу)</t>
  </si>
  <si>
    <t>Доходы  бюджетов поселений от реализации имущества  находящегося в оперативном управлении учреждений, находящихся в введении органов  поселений (в части материальных запасов  по указанному имуществу)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</si>
</sst>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"/>
    <numFmt numFmtId="172" formatCode="#,##0.0"/>
    <numFmt numFmtId="173" formatCode="0.000000"/>
    <numFmt numFmtId="174" formatCode="#,##0.000"/>
    <numFmt numFmtId="175" formatCode="#,##0.0000"/>
    <numFmt numFmtId="176" formatCode="#,##0.00000"/>
    <numFmt numFmtId="177" formatCode="[$-FC19]d\ mmmm\ yyyy\ &quot;г.&quot;"/>
    <numFmt numFmtId="178" formatCode="000000"/>
  </numFmts>
  <fonts count="69">
    <font>
      <sz val="12"/>
      <name val="Times New Roman"/>
      <family val="0"/>
    </font>
    <font>
      <sz val="10"/>
      <name val="Arial Cyr"/>
      <family val="0"/>
    </font>
    <font>
      <b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i/>
      <sz val="10"/>
      <color indexed="8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i/>
      <sz val="10"/>
      <name val="Times New Roman Cyr"/>
      <family val="1"/>
    </font>
    <font>
      <sz val="9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5" fillId="32" borderId="9" applyNumberFormat="0" applyFont="0" applyAlignment="0" applyProtection="0"/>
    <xf numFmtId="9" fontId="0" fillId="0" borderId="0" applyFont="0" applyFill="0" applyBorder="0" applyAlignment="0" applyProtection="0"/>
    <xf numFmtId="0" fontId="65" fillId="0" borderId="10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3" borderId="0" applyNumberFormat="0" applyBorder="0" applyAlignment="0" applyProtection="0"/>
  </cellStyleXfs>
  <cellXfs count="398">
    <xf numFmtId="0" fontId="0" fillId="0" borderId="0" xfId="0" applyAlignment="1">
      <alignment/>
    </xf>
    <xf numFmtId="0" fontId="6" fillId="0" borderId="0" xfId="55" applyFont="1" applyFill="1" applyBorder="1">
      <alignment/>
      <protection/>
    </xf>
    <xf numFmtId="0" fontId="0" fillId="0" borderId="0" xfId="55" applyFont="1" applyFill="1">
      <alignment/>
      <protection/>
    </xf>
    <xf numFmtId="0" fontId="15" fillId="0" borderId="0" xfId="0" applyFont="1" applyFill="1" applyAlignment="1">
      <alignment horizontal="center" vertical="center" wrapText="1"/>
    </xf>
    <xf numFmtId="0" fontId="14" fillId="0" borderId="0" xfId="55" applyFont="1" applyFill="1" applyAlignment="1">
      <alignment horizontal="center" vertical="center" wrapText="1"/>
      <protection/>
    </xf>
    <xf numFmtId="0" fontId="2" fillId="0" borderId="0" xfId="55" applyFont="1" applyFill="1">
      <alignment/>
      <protection/>
    </xf>
    <xf numFmtId="0" fontId="5" fillId="0" borderId="0" xfId="55" applyFont="1" applyFill="1">
      <alignment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left" vertical="center" wrapText="1"/>
      <protection/>
    </xf>
    <xf numFmtId="0" fontId="6" fillId="0" borderId="0" xfId="55" applyFont="1" applyFill="1" applyAlignment="1">
      <alignment horizontal="center" vertical="center"/>
      <protection/>
    </xf>
    <xf numFmtId="0" fontId="6" fillId="0" borderId="0" xfId="55" applyFont="1" applyFill="1">
      <alignment/>
      <protection/>
    </xf>
    <xf numFmtId="0" fontId="5" fillId="0" borderId="0" xfId="55" applyFont="1" applyFill="1" applyBorder="1">
      <alignment/>
      <protection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0" xfId="55" applyFont="1" applyFill="1" applyBorder="1">
      <alignment/>
      <protection/>
    </xf>
    <xf numFmtId="0" fontId="11" fillId="0" borderId="0" xfId="55" applyFont="1" applyFill="1">
      <alignment/>
      <protection/>
    </xf>
    <xf numFmtId="0" fontId="6" fillId="0" borderId="0" xfId="55" applyFont="1" applyFill="1" applyBorder="1" applyAlignment="1">
      <alignment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1" fontId="10" fillId="0" borderId="0" xfId="55" applyNumberFormat="1" applyFont="1" applyFill="1" applyBorder="1" applyAlignment="1">
      <alignment horizontal="center" vertical="center"/>
      <protection/>
    </xf>
    <xf numFmtId="1" fontId="6" fillId="0" borderId="0" xfId="55" applyNumberFormat="1" applyFont="1" applyFill="1" applyBorder="1">
      <alignment/>
      <protection/>
    </xf>
    <xf numFmtId="0" fontId="5" fillId="0" borderId="0" xfId="55" applyFont="1" applyFill="1" applyBorder="1" applyAlignment="1">
      <alignment vertical="center"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0" fontId="5" fillId="0" borderId="0" xfId="55" applyFont="1" applyFill="1" applyBorder="1" applyAlignment="1">
      <alignment horizontal="center" vertical="center"/>
      <protection/>
    </xf>
    <xf numFmtId="1" fontId="5" fillId="0" borderId="0" xfId="55" applyNumberFormat="1" applyFont="1" applyFill="1" applyBorder="1" applyAlignment="1">
      <alignment horizontal="center" vertical="center"/>
      <protection/>
    </xf>
    <xf numFmtId="0" fontId="8" fillId="0" borderId="0" xfId="55" applyFont="1" applyFill="1" applyBorder="1" applyAlignment="1">
      <alignment vertical="center" wrapText="1"/>
      <protection/>
    </xf>
    <xf numFmtId="0" fontId="8" fillId="0" borderId="0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/>
      <protection/>
    </xf>
    <xf numFmtId="0" fontId="11" fillId="0" borderId="0" xfId="55" applyFont="1" applyFill="1" applyBorder="1" applyAlignment="1">
      <alignment horizontal="center" vertical="center" wrapText="1"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0" fontId="5" fillId="0" borderId="0" xfId="55" applyFont="1" applyFill="1" applyBorder="1" applyAlignment="1">
      <alignment horizontal="left" vertical="center" wrapText="1"/>
      <protection/>
    </xf>
    <xf numFmtId="0" fontId="7" fillId="0" borderId="0" xfId="55" applyFont="1" applyFill="1" applyBorder="1" applyAlignment="1">
      <alignment horizontal="left" vertical="center" wrapText="1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left" vertical="center" wrapText="1"/>
      <protection/>
    </xf>
    <xf numFmtId="0" fontId="6" fillId="0" borderId="0" xfId="55" applyFont="1" applyFill="1" applyBorder="1" applyAlignment="1">
      <alignment horizontal="right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7" xfId="55" applyFont="1" applyFill="1" applyBorder="1" applyAlignment="1">
      <alignment horizontal="center" vertical="center" wrapText="1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5" fillId="0" borderId="21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1" fontId="9" fillId="0" borderId="22" xfId="55" applyNumberFormat="1" applyFont="1" applyFill="1" applyBorder="1" applyAlignment="1">
      <alignment horizontal="center" vertical="center"/>
      <protection/>
    </xf>
    <xf numFmtId="1" fontId="9" fillId="0" borderId="21" xfId="55" applyNumberFormat="1" applyFont="1" applyFill="1" applyBorder="1" applyAlignment="1">
      <alignment horizontal="center" vertical="center"/>
      <protection/>
    </xf>
    <xf numFmtId="1" fontId="5" fillId="0" borderId="22" xfId="55" applyNumberFormat="1" applyFont="1" applyFill="1" applyBorder="1">
      <alignment/>
      <protection/>
    </xf>
    <xf numFmtId="0" fontId="5" fillId="0" borderId="22" xfId="55" applyFont="1" applyFill="1" applyBorder="1">
      <alignment/>
      <protection/>
    </xf>
    <xf numFmtId="0" fontId="5" fillId="0" borderId="21" xfId="55" applyFont="1" applyFill="1" applyBorder="1">
      <alignment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1" fontId="10" fillId="0" borderId="22" xfId="55" applyNumberFormat="1" applyFont="1" applyFill="1" applyBorder="1" applyAlignment="1">
      <alignment horizontal="center" vertical="center"/>
      <protection/>
    </xf>
    <xf numFmtId="1" fontId="6" fillId="0" borderId="22" xfId="55" applyNumberFormat="1" applyFont="1" applyFill="1" applyBorder="1">
      <alignment/>
      <protection/>
    </xf>
    <xf numFmtId="0" fontId="6" fillId="0" borderId="22" xfId="55" applyFont="1" applyFill="1" applyBorder="1">
      <alignment/>
      <protection/>
    </xf>
    <xf numFmtId="0" fontId="6" fillId="0" borderId="21" xfId="55" applyFont="1" applyFill="1" applyBorder="1">
      <alignment/>
      <protection/>
    </xf>
    <xf numFmtId="0" fontId="6" fillId="0" borderId="22" xfId="55" applyFont="1" applyFill="1" applyBorder="1" applyAlignment="1">
      <alignment wrapText="1"/>
      <protection/>
    </xf>
    <xf numFmtId="0" fontId="10" fillId="0" borderId="22" xfId="55" applyFont="1" applyFill="1" applyBorder="1" applyAlignment="1">
      <alignment horizontal="center" vertical="center"/>
      <protection/>
    </xf>
    <xf numFmtId="1" fontId="6" fillId="0" borderId="22" xfId="55" applyNumberFormat="1" applyFont="1" applyFill="1" applyBorder="1" applyAlignment="1">
      <alignment horizontal="center" vertical="center"/>
      <protection/>
    </xf>
    <xf numFmtId="0" fontId="5" fillId="0" borderId="22" xfId="55" applyFont="1" applyFill="1" applyBorder="1" applyAlignment="1">
      <alignment horizontal="center" vertical="center"/>
      <protection/>
    </xf>
    <xf numFmtId="1" fontId="5" fillId="0" borderId="22" xfId="55" applyNumberFormat="1" applyFont="1" applyFill="1" applyBorder="1" applyAlignment="1">
      <alignment horizontal="center" vertical="center"/>
      <protection/>
    </xf>
    <xf numFmtId="1" fontId="10" fillId="0" borderId="21" xfId="55" applyNumberFormat="1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center" vertical="center"/>
      <protection/>
    </xf>
    <xf numFmtId="0" fontId="5" fillId="0" borderId="22" xfId="55" applyFont="1" applyFill="1" applyBorder="1" applyAlignment="1">
      <alignment horizontal="center"/>
      <protection/>
    </xf>
    <xf numFmtId="0" fontId="5" fillId="0" borderId="12" xfId="55" applyFont="1" applyFill="1" applyBorder="1" applyAlignment="1">
      <alignment horizontal="left" vertical="center" wrapText="1"/>
      <protection/>
    </xf>
    <xf numFmtId="1" fontId="5" fillId="0" borderId="21" xfId="55" applyNumberFormat="1" applyFont="1" applyFill="1" applyBorder="1" applyAlignment="1">
      <alignment horizontal="center" vertical="center"/>
      <protection/>
    </xf>
    <xf numFmtId="1" fontId="6" fillId="0" borderId="21" xfId="55" applyNumberFormat="1" applyFont="1" applyFill="1" applyBorder="1" applyAlignment="1">
      <alignment horizontal="center" vertical="center"/>
      <protection/>
    </xf>
    <xf numFmtId="49" fontId="6" fillId="0" borderId="12" xfId="55" applyNumberFormat="1" applyFont="1" applyFill="1" applyBorder="1" applyAlignment="1">
      <alignment horizontal="left" vertical="center" wrapText="1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49" fontId="5" fillId="0" borderId="12" xfId="55" applyNumberFormat="1" applyFont="1" applyFill="1" applyBorder="1" applyAlignment="1">
      <alignment horizontal="center" vertical="center" wrapText="1"/>
      <protection/>
    </xf>
    <xf numFmtId="49" fontId="6" fillId="0" borderId="12" xfId="55" applyNumberFormat="1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/>
      <protection/>
    </xf>
    <xf numFmtId="0" fontId="5" fillId="0" borderId="21" xfId="55" applyFont="1" applyFill="1" applyBorder="1" applyAlignment="1">
      <alignment horizontal="center" vertical="center"/>
      <protection/>
    </xf>
    <xf numFmtId="0" fontId="6" fillId="0" borderId="22" xfId="0" applyFont="1" applyFill="1" applyBorder="1" applyAlignment="1">
      <alignment horizontal="center" vertical="center"/>
    </xf>
    <xf numFmtId="1" fontId="6" fillId="0" borderId="22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1" fontId="10" fillId="0" borderId="22" xfId="0" applyNumberFormat="1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 wrapText="1"/>
    </xf>
    <xf numFmtId="1" fontId="5" fillId="0" borderId="21" xfId="0" applyNumberFormat="1" applyFont="1" applyFill="1" applyBorder="1" applyAlignment="1">
      <alignment horizontal="center" vertical="center" wrapText="1"/>
    </xf>
    <xf numFmtId="168" fontId="9" fillId="0" borderId="22" xfId="55" applyNumberFormat="1" applyFont="1" applyFill="1" applyBorder="1" applyAlignment="1">
      <alignment horizontal="center" vertical="center"/>
      <protection/>
    </xf>
    <xf numFmtId="168" fontId="9" fillId="0" borderId="21" xfId="55" applyNumberFormat="1" applyFont="1" applyFill="1" applyBorder="1" applyAlignment="1">
      <alignment horizontal="center" vertical="center"/>
      <protection/>
    </xf>
    <xf numFmtId="168" fontId="5" fillId="0" borderId="22" xfId="55" applyNumberFormat="1" applyFont="1" applyFill="1" applyBorder="1" applyAlignment="1">
      <alignment horizontal="center" vertical="center"/>
      <protection/>
    </xf>
    <xf numFmtId="168" fontId="5" fillId="0" borderId="21" xfId="55" applyNumberFormat="1" applyFont="1" applyFill="1" applyBorder="1" applyAlignment="1">
      <alignment horizontal="center" vertical="center"/>
      <protection/>
    </xf>
    <xf numFmtId="168" fontId="6" fillId="0" borderId="22" xfId="55" applyNumberFormat="1" applyFont="1" applyFill="1" applyBorder="1" applyAlignment="1">
      <alignment horizontal="center" vertical="center"/>
      <protection/>
    </xf>
    <xf numFmtId="168" fontId="6" fillId="0" borderId="22" xfId="55" applyNumberFormat="1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/>
      <protection/>
    </xf>
    <xf numFmtId="0" fontId="7" fillId="0" borderId="23" xfId="55" applyFont="1" applyFill="1" applyBorder="1" applyAlignment="1">
      <alignment horizontal="left" vertical="center" wrapText="1"/>
      <protection/>
    </xf>
    <xf numFmtId="1" fontId="7" fillId="0" borderId="24" xfId="55" applyNumberFormat="1" applyFont="1" applyFill="1" applyBorder="1" applyAlignment="1">
      <alignment horizontal="center" vertical="center"/>
      <protection/>
    </xf>
    <xf numFmtId="1" fontId="7" fillId="0" borderId="25" xfId="55" applyNumberFormat="1" applyFont="1" applyFill="1" applyBorder="1" applyAlignment="1">
      <alignment horizontal="center" vertical="center"/>
      <protection/>
    </xf>
    <xf numFmtId="0" fontId="5" fillId="0" borderId="26" xfId="55" applyFont="1" applyFill="1" applyBorder="1" applyAlignment="1">
      <alignment horizontal="center" vertical="center" wrapText="1"/>
      <protection/>
    </xf>
    <xf numFmtId="1" fontId="9" fillId="0" borderId="27" xfId="55" applyNumberFormat="1" applyFont="1" applyFill="1" applyBorder="1" applyAlignment="1">
      <alignment horizontal="center" vertical="center"/>
      <protection/>
    </xf>
    <xf numFmtId="1" fontId="9" fillId="0" borderId="28" xfId="55" applyNumberFormat="1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 wrapText="1"/>
      <protection/>
    </xf>
    <xf numFmtId="0" fontId="5" fillId="0" borderId="30" xfId="55" applyFont="1" applyFill="1" applyBorder="1" applyAlignment="1">
      <alignment horizontal="center" vertical="center" wrapText="1"/>
      <protection/>
    </xf>
    <xf numFmtId="1" fontId="9" fillId="0" borderId="26" xfId="55" applyNumberFormat="1" applyFont="1" applyFill="1" applyBorder="1" applyAlignment="1">
      <alignment horizontal="center" vertical="center"/>
      <protection/>
    </xf>
    <xf numFmtId="1" fontId="9" fillId="0" borderId="12" xfId="55" applyNumberFormat="1" applyFont="1" applyFill="1" applyBorder="1" applyAlignment="1">
      <alignment horizontal="center" vertical="center"/>
      <protection/>
    </xf>
    <xf numFmtId="1" fontId="10" fillId="0" borderId="12" xfId="55" applyNumberFormat="1" applyFont="1" applyFill="1" applyBorder="1" applyAlignment="1">
      <alignment horizontal="center" vertical="center"/>
      <protection/>
    </xf>
    <xf numFmtId="1" fontId="5" fillId="0" borderId="12" xfId="55" applyNumberFormat="1" applyFont="1" applyFill="1" applyBorder="1" applyAlignment="1">
      <alignment horizontal="center" vertical="center"/>
      <protection/>
    </xf>
    <xf numFmtId="1" fontId="6" fillId="0" borderId="12" xfId="55" applyNumberFormat="1" applyFont="1" applyFill="1" applyBorder="1" applyAlignment="1">
      <alignment horizontal="center" vertical="center"/>
      <protection/>
    </xf>
    <xf numFmtId="1" fontId="5" fillId="0" borderId="12" xfId="0" applyNumberFormat="1" applyFont="1" applyFill="1" applyBorder="1" applyAlignment="1">
      <alignment horizontal="center" vertical="center" wrapText="1"/>
    </xf>
    <xf numFmtId="168" fontId="9" fillId="0" borderId="12" xfId="55" applyNumberFormat="1" applyFont="1" applyFill="1" applyBorder="1" applyAlignment="1">
      <alignment horizontal="center" vertical="center"/>
      <protection/>
    </xf>
    <xf numFmtId="168" fontId="5" fillId="0" borderId="12" xfId="55" applyNumberFormat="1" applyFont="1" applyFill="1" applyBorder="1" applyAlignment="1">
      <alignment horizontal="center" vertical="center"/>
      <protection/>
    </xf>
    <xf numFmtId="168" fontId="6" fillId="0" borderId="12" xfId="55" applyNumberFormat="1" applyFont="1" applyFill="1" applyBorder="1" applyAlignment="1">
      <alignment horizontal="center" vertical="center"/>
      <protection/>
    </xf>
    <xf numFmtId="168" fontId="6" fillId="0" borderId="12" xfId="55" applyNumberFormat="1" applyFont="1" applyFill="1" applyBorder="1" applyAlignment="1">
      <alignment horizontal="center" vertical="center" wrapText="1"/>
      <protection/>
    </xf>
    <xf numFmtId="1" fontId="7" fillId="0" borderId="23" xfId="55" applyNumberFormat="1" applyFont="1" applyFill="1" applyBorder="1" applyAlignment="1">
      <alignment horizontal="center" vertical="center"/>
      <protection/>
    </xf>
    <xf numFmtId="0" fontId="5" fillId="0" borderId="31" xfId="55" applyFont="1" applyFill="1" applyBorder="1" applyAlignment="1">
      <alignment horizontal="center" vertical="center" wrapText="1"/>
      <protection/>
    </xf>
    <xf numFmtId="1" fontId="5" fillId="0" borderId="30" xfId="55" applyNumberFormat="1" applyFont="1" applyFill="1" applyBorder="1" applyAlignment="1">
      <alignment horizontal="center" vertical="center" wrapText="1"/>
      <protection/>
    </xf>
    <xf numFmtId="1" fontId="6" fillId="0" borderId="30" xfId="55" applyNumberFormat="1" applyFont="1" applyFill="1" applyBorder="1" applyAlignment="1">
      <alignment horizontal="center" vertical="center" wrapText="1"/>
      <protection/>
    </xf>
    <xf numFmtId="0" fontId="5" fillId="0" borderId="30" xfId="55" applyFont="1" applyFill="1" applyBorder="1" applyAlignment="1">
      <alignment horizontal="center"/>
      <protection/>
    </xf>
    <xf numFmtId="0" fontId="7" fillId="0" borderId="30" xfId="55" applyFont="1" applyFill="1" applyBorder="1" applyAlignment="1">
      <alignment horizontal="center" vertical="center" wrapText="1"/>
      <protection/>
    </xf>
    <xf numFmtId="0" fontId="7" fillId="0" borderId="32" xfId="55" applyFont="1" applyFill="1" applyBorder="1" applyAlignment="1">
      <alignment horizontal="center" vertical="center" wrapText="1"/>
      <protection/>
    </xf>
    <xf numFmtId="2" fontId="9" fillId="0" borderId="12" xfId="55" applyNumberFormat="1" applyFont="1" applyFill="1" applyBorder="1" applyAlignment="1">
      <alignment horizontal="center" vertical="center"/>
      <protection/>
    </xf>
    <xf numFmtId="0" fontId="9" fillId="0" borderId="12" xfId="55" applyFont="1" applyFill="1" applyBorder="1" applyAlignment="1">
      <alignment horizontal="center" vertical="center"/>
      <protection/>
    </xf>
    <xf numFmtId="0" fontId="9" fillId="0" borderId="21" xfId="55" applyFont="1" applyFill="1" applyBorder="1" applyAlignment="1">
      <alignment horizontal="center" vertical="center"/>
      <protection/>
    </xf>
    <xf numFmtId="0" fontId="10" fillId="0" borderId="12" xfId="55" applyFont="1" applyFill="1" applyBorder="1" applyAlignment="1">
      <alignment horizontal="center" vertical="center"/>
      <protection/>
    </xf>
    <xf numFmtId="0" fontId="10" fillId="0" borderId="21" xfId="55" applyFont="1" applyFill="1" applyBorder="1" applyAlignment="1">
      <alignment horizontal="center" vertical="center"/>
      <protection/>
    </xf>
    <xf numFmtId="0" fontId="11" fillId="0" borderId="12" xfId="55" applyFont="1" applyFill="1" applyBorder="1" applyAlignment="1">
      <alignment horizontal="center" vertical="center" wrapText="1"/>
      <protection/>
    </xf>
    <xf numFmtId="0" fontId="11" fillId="0" borderId="21" xfId="55" applyFont="1" applyFill="1" applyBorder="1" applyAlignment="1">
      <alignment horizontal="center" vertical="center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0" fontId="6" fillId="0" borderId="25" xfId="55" applyFont="1" applyFill="1" applyBorder="1" applyAlignment="1">
      <alignment horizontal="center" vertical="center" wrapText="1"/>
      <protection/>
    </xf>
    <xf numFmtId="1" fontId="5" fillId="0" borderId="22" xfId="55" applyNumberFormat="1" applyFont="1" applyFill="1" applyBorder="1" applyAlignment="1">
      <alignment horizontal="center"/>
      <protection/>
    </xf>
    <xf numFmtId="0" fontId="5" fillId="0" borderId="21" xfId="55" applyFont="1" applyFill="1" applyBorder="1" applyAlignment="1">
      <alignment horizontal="center"/>
      <protection/>
    </xf>
    <xf numFmtId="1" fontId="6" fillId="0" borderId="22" xfId="55" applyNumberFormat="1" applyFont="1" applyFill="1" applyBorder="1" applyAlignment="1">
      <alignment horizontal="center"/>
      <protection/>
    </xf>
    <xf numFmtId="0" fontId="6" fillId="0" borderId="21" xfId="55" applyFont="1" applyFill="1" applyBorder="1" applyAlignment="1">
      <alignment horizontal="center"/>
      <protection/>
    </xf>
    <xf numFmtId="0" fontId="6" fillId="0" borderId="22" xfId="55" applyFont="1" applyFill="1" applyBorder="1" applyAlignment="1">
      <alignment horizontal="center" wrapText="1"/>
      <protection/>
    </xf>
    <xf numFmtId="1" fontId="6" fillId="0" borderId="22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1" fontId="9" fillId="0" borderId="26" xfId="55" applyNumberFormat="1" applyFont="1" applyFill="1" applyBorder="1" applyAlignment="1">
      <alignment horizontal="center"/>
      <protection/>
    </xf>
    <xf numFmtId="1" fontId="9" fillId="0" borderId="27" xfId="55" applyNumberFormat="1" applyFont="1" applyFill="1" applyBorder="1" applyAlignment="1">
      <alignment horizontal="center"/>
      <protection/>
    </xf>
    <xf numFmtId="1" fontId="9" fillId="0" borderId="28" xfId="55" applyNumberFormat="1" applyFont="1" applyFill="1" applyBorder="1" applyAlignment="1">
      <alignment horizontal="center"/>
      <protection/>
    </xf>
    <xf numFmtId="1" fontId="9" fillId="0" borderId="12" xfId="55" applyNumberFormat="1" applyFont="1" applyFill="1" applyBorder="1" applyAlignment="1">
      <alignment horizontal="center"/>
      <protection/>
    </xf>
    <xf numFmtId="1" fontId="9" fillId="0" borderId="22" xfId="55" applyNumberFormat="1" applyFont="1" applyFill="1" applyBorder="1" applyAlignment="1">
      <alignment horizontal="center"/>
      <protection/>
    </xf>
    <xf numFmtId="1" fontId="9" fillId="0" borderId="21" xfId="55" applyNumberFormat="1" applyFont="1" applyFill="1" applyBorder="1" applyAlignment="1">
      <alignment horizontal="center"/>
      <protection/>
    </xf>
    <xf numFmtId="1" fontId="10" fillId="0" borderId="12" xfId="55" applyNumberFormat="1" applyFont="1" applyFill="1" applyBorder="1" applyAlignment="1">
      <alignment horizontal="center"/>
      <protection/>
    </xf>
    <xf numFmtId="1" fontId="10" fillId="0" borderId="22" xfId="55" applyNumberFormat="1" applyFont="1" applyFill="1" applyBorder="1" applyAlignment="1">
      <alignment horizontal="center"/>
      <protection/>
    </xf>
    <xf numFmtId="0" fontId="10" fillId="0" borderId="22" xfId="55" applyFont="1" applyFill="1" applyBorder="1" applyAlignment="1">
      <alignment horizontal="center"/>
      <protection/>
    </xf>
    <xf numFmtId="1" fontId="10" fillId="0" borderId="21" xfId="55" applyNumberFormat="1" applyFont="1" applyFill="1" applyBorder="1" applyAlignment="1">
      <alignment horizontal="center"/>
      <protection/>
    </xf>
    <xf numFmtId="1" fontId="5" fillId="0" borderId="12" xfId="55" applyNumberFormat="1" applyFont="1" applyFill="1" applyBorder="1" applyAlignment="1">
      <alignment horizontal="center"/>
      <protection/>
    </xf>
    <xf numFmtId="1" fontId="5" fillId="0" borderId="21" xfId="55" applyNumberFormat="1" applyFont="1" applyFill="1" applyBorder="1" applyAlignment="1">
      <alignment horizontal="center"/>
      <protection/>
    </xf>
    <xf numFmtId="1" fontId="6" fillId="0" borderId="21" xfId="55" applyNumberFormat="1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 wrapText="1"/>
      <protection/>
    </xf>
    <xf numFmtId="0" fontId="6" fillId="0" borderId="21" xfId="55" applyFont="1" applyFill="1" applyBorder="1" applyAlignment="1">
      <alignment horizontal="center" wrapText="1"/>
      <protection/>
    </xf>
    <xf numFmtId="1" fontId="6" fillId="0" borderId="12" xfId="55" applyNumberFormat="1" applyFont="1" applyFill="1" applyBorder="1" applyAlignment="1">
      <alignment horizontal="center"/>
      <protection/>
    </xf>
    <xf numFmtId="0" fontId="5" fillId="0" borderId="12" xfId="55" applyFont="1" applyFill="1" applyBorder="1" applyAlignment="1">
      <alignment horizontal="center"/>
      <protection/>
    </xf>
    <xf numFmtId="1" fontId="10" fillId="0" borderId="22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 wrapText="1"/>
    </xf>
    <xf numFmtId="1" fontId="5" fillId="0" borderId="22" xfId="0" applyNumberFormat="1" applyFont="1" applyFill="1" applyBorder="1" applyAlignment="1">
      <alignment horizontal="center" wrapText="1"/>
    </xf>
    <xf numFmtId="1" fontId="5" fillId="0" borderId="21" xfId="0" applyNumberFormat="1" applyFont="1" applyFill="1" applyBorder="1" applyAlignment="1">
      <alignment horizontal="center" wrapText="1"/>
    </xf>
    <xf numFmtId="168" fontId="9" fillId="0" borderId="12" xfId="55" applyNumberFormat="1" applyFont="1" applyFill="1" applyBorder="1" applyAlignment="1">
      <alignment horizontal="center"/>
      <protection/>
    </xf>
    <xf numFmtId="168" fontId="9" fillId="0" borderId="22" xfId="55" applyNumberFormat="1" applyFont="1" applyFill="1" applyBorder="1" applyAlignment="1">
      <alignment horizontal="center"/>
      <protection/>
    </xf>
    <xf numFmtId="168" fontId="9" fillId="0" borderId="21" xfId="55" applyNumberFormat="1" applyFont="1" applyFill="1" applyBorder="1" applyAlignment="1">
      <alignment horizontal="center"/>
      <protection/>
    </xf>
    <xf numFmtId="168" fontId="5" fillId="0" borderId="12" xfId="55" applyNumberFormat="1" applyFont="1" applyFill="1" applyBorder="1" applyAlignment="1">
      <alignment horizontal="center"/>
      <protection/>
    </xf>
    <xf numFmtId="168" fontId="5" fillId="0" borderId="22" xfId="55" applyNumberFormat="1" applyFont="1" applyFill="1" applyBorder="1" applyAlignment="1">
      <alignment horizontal="center"/>
      <protection/>
    </xf>
    <xf numFmtId="168" fontId="5" fillId="0" borderId="21" xfId="55" applyNumberFormat="1" applyFont="1" applyFill="1" applyBorder="1" applyAlignment="1">
      <alignment horizontal="center"/>
      <protection/>
    </xf>
    <xf numFmtId="168" fontId="6" fillId="0" borderId="12" xfId="55" applyNumberFormat="1" applyFont="1" applyFill="1" applyBorder="1" applyAlignment="1">
      <alignment horizontal="center"/>
      <protection/>
    </xf>
    <xf numFmtId="168" fontId="6" fillId="0" borderId="22" xfId="55" applyNumberFormat="1" applyFont="1" applyFill="1" applyBorder="1" applyAlignment="1">
      <alignment horizontal="center"/>
      <protection/>
    </xf>
    <xf numFmtId="168" fontId="6" fillId="0" borderId="12" xfId="55" applyNumberFormat="1" applyFont="1" applyFill="1" applyBorder="1" applyAlignment="1">
      <alignment horizontal="center" wrapText="1"/>
      <protection/>
    </xf>
    <xf numFmtId="168" fontId="6" fillId="0" borderId="22" xfId="55" applyNumberFormat="1" applyFont="1" applyFill="1" applyBorder="1" applyAlignment="1">
      <alignment horizontal="center" wrapText="1"/>
      <protection/>
    </xf>
    <xf numFmtId="1" fontId="7" fillId="0" borderId="23" xfId="55" applyNumberFormat="1" applyFont="1" applyFill="1" applyBorder="1" applyAlignment="1">
      <alignment horizontal="center"/>
      <protection/>
    </xf>
    <xf numFmtId="1" fontId="7" fillId="0" borderId="24" xfId="55" applyNumberFormat="1" applyFont="1" applyFill="1" applyBorder="1" applyAlignment="1">
      <alignment horizontal="center"/>
      <protection/>
    </xf>
    <xf numFmtId="1" fontId="7" fillId="0" borderId="25" xfId="55" applyNumberFormat="1" applyFont="1" applyFill="1" applyBorder="1" applyAlignment="1">
      <alignment horizont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35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55" applyFont="1" applyFill="1" applyBorder="1" applyAlignment="1">
      <alignment horizontal="center" vertical="center" wrapText="1"/>
      <protection/>
    </xf>
    <xf numFmtId="170" fontId="6" fillId="0" borderId="36" xfId="55" applyNumberFormat="1" applyFont="1" applyFill="1" applyBorder="1">
      <alignment/>
      <protection/>
    </xf>
    <xf numFmtId="170" fontId="6" fillId="0" borderId="0" xfId="55" applyNumberFormat="1" applyFont="1" applyFill="1" applyBorder="1">
      <alignment/>
      <protection/>
    </xf>
    <xf numFmtId="170" fontId="6" fillId="0" borderId="0" xfId="55" applyNumberFormat="1" applyFont="1" applyFill="1">
      <alignment/>
      <protection/>
    </xf>
    <xf numFmtId="170" fontId="5" fillId="0" borderId="0" xfId="55" applyNumberFormat="1" applyFont="1" applyFill="1" applyBorder="1">
      <alignment/>
      <protection/>
    </xf>
    <xf numFmtId="170" fontId="5" fillId="0" borderId="0" xfId="55" applyNumberFormat="1" applyFont="1" applyFill="1">
      <alignment/>
      <protection/>
    </xf>
    <xf numFmtId="1" fontId="6" fillId="0" borderId="0" xfId="55" applyNumberFormat="1" applyFont="1" applyFill="1" applyAlignment="1">
      <alignment horizontal="center" vertical="center"/>
      <protection/>
    </xf>
    <xf numFmtId="170" fontId="6" fillId="0" borderId="0" xfId="55" applyNumberFormat="1" applyFont="1" applyFill="1" applyBorder="1" applyAlignment="1">
      <alignment horizontal="left"/>
      <protection/>
    </xf>
    <xf numFmtId="170" fontId="6" fillId="0" borderId="0" xfId="55" applyNumberFormat="1" applyFont="1" applyFill="1" applyAlignment="1">
      <alignment horizontal="left"/>
      <protection/>
    </xf>
    <xf numFmtId="170" fontId="6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 horizontal="right" vertical="center" wrapText="1"/>
    </xf>
    <xf numFmtId="170" fontId="6" fillId="0" borderId="11" xfId="55" applyNumberFormat="1" applyFont="1" applyFill="1" applyBorder="1" applyAlignment="1">
      <alignment horizontal="center"/>
      <protection/>
    </xf>
    <xf numFmtId="170" fontId="6" fillId="0" borderId="0" xfId="55" applyNumberFormat="1" applyFont="1" applyFill="1" applyAlignment="1">
      <alignment horizontal="center"/>
      <protection/>
    </xf>
    <xf numFmtId="170" fontId="6" fillId="0" borderId="0" xfId="55" applyNumberFormat="1" applyFont="1" applyFill="1" applyBorder="1" applyAlignment="1">
      <alignment horizontal="center"/>
      <protection/>
    </xf>
    <xf numFmtId="0" fontId="0" fillId="0" borderId="0" xfId="55" applyFont="1" applyFill="1" applyBorder="1">
      <alignment/>
      <protection/>
    </xf>
    <xf numFmtId="170" fontId="5" fillId="0" borderId="11" xfId="55" applyNumberFormat="1" applyFont="1" applyFill="1" applyBorder="1" applyAlignment="1">
      <alignment horizontal="center"/>
      <protection/>
    </xf>
    <xf numFmtId="170" fontId="5" fillId="0" borderId="0" xfId="55" applyNumberFormat="1" applyFont="1" applyFill="1" applyBorder="1">
      <alignment/>
      <protection/>
    </xf>
    <xf numFmtId="170" fontId="5" fillId="0" borderId="0" xfId="55" applyNumberFormat="1" applyFont="1" applyFill="1">
      <alignment/>
      <protection/>
    </xf>
    <xf numFmtId="170" fontId="6" fillId="0" borderId="11" xfId="55" applyNumberFormat="1" applyFont="1" applyFill="1" applyBorder="1" applyAlignment="1">
      <alignment horizontal="center" vertical="center" wrapText="1"/>
      <protection/>
    </xf>
    <xf numFmtId="170" fontId="6" fillId="0" borderId="11" xfId="55" applyNumberFormat="1" applyFont="1" applyFill="1" applyBorder="1" applyAlignment="1">
      <alignment horizontal="center" vertical="center" wrapText="1"/>
      <protection/>
    </xf>
    <xf numFmtId="1" fontId="6" fillId="0" borderId="11" xfId="55" applyNumberFormat="1" applyFont="1" applyFill="1" applyBorder="1" applyAlignment="1">
      <alignment horizontal="center" vertical="center"/>
      <protection/>
    </xf>
    <xf numFmtId="168" fontId="9" fillId="0" borderId="11" xfId="55" applyNumberFormat="1" applyFont="1" applyFill="1" applyBorder="1" applyAlignment="1">
      <alignment horizontal="center" vertical="center"/>
      <protection/>
    </xf>
    <xf numFmtId="168" fontId="6" fillId="0" borderId="11" xfId="55" applyNumberFormat="1" applyFont="1" applyFill="1" applyBorder="1" applyAlignment="1">
      <alignment horizontal="center" vertical="center" wrapText="1"/>
      <protection/>
    </xf>
    <xf numFmtId="168" fontId="10" fillId="0" borderId="11" xfId="55" applyNumberFormat="1" applyFont="1" applyFill="1" applyBorder="1" applyAlignment="1">
      <alignment horizontal="center" vertical="center"/>
      <protection/>
    </xf>
    <xf numFmtId="2" fontId="5" fillId="0" borderId="11" xfId="55" applyNumberFormat="1" applyFont="1" applyFill="1" applyBorder="1" applyAlignment="1">
      <alignment horizontal="center" vertical="center"/>
      <protection/>
    </xf>
    <xf numFmtId="2" fontId="10" fillId="0" borderId="11" xfId="55" applyNumberFormat="1" applyFont="1" applyFill="1" applyBorder="1" applyAlignment="1">
      <alignment horizontal="center" vertical="center"/>
      <protection/>
    </xf>
    <xf numFmtId="2" fontId="6" fillId="0" borderId="11" xfId="55" applyNumberFormat="1" applyFont="1" applyFill="1" applyBorder="1" applyAlignment="1">
      <alignment horizontal="center" vertical="center" wrapText="1"/>
      <protection/>
    </xf>
    <xf numFmtId="2" fontId="6" fillId="0" borderId="11" xfId="55" applyNumberFormat="1" applyFont="1" applyFill="1" applyBorder="1" applyAlignment="1">
      <alignment horizontal="center" vertical="center"/>
      <protection/>
    </xf>
    <xf numFmtId="168" fontId="5" fillId="0" borderId="11" xfId="55" applyNumberFormat="1" applyFont="1" applyFill="1" applyBorder="1" applyAlignment="1">
      <alignment horizontal="center" vertical="center"/>
      <protection/>
    </xf>
    <xf numFmtId="168" fontId="6" fillId="0" borderId="11" xfId="55" applyNumberFormat="1" applyFont="1" applyFill="1" applyBorder="1" applyAlignment="1">
      <alignment horizontal="center" vertical="center"/>
      <protection/>
    </xf>
    <xf numFmtId="168" fontId="6" fillId="0" borderId="11" xfId="55" applyNumberFormat="1" applyFont="1" applyFill="1" applyBorder="1" applyAlignment="1">
      <alignment horizontal="center" vertical="center"/>
      <protection/>
    </xf>
    <xf numFmtId="2" fontId="6" fillId="0" borderId="11" xfId="55" applyNumberFormat="1" applyFont="1" applyFill="1" applyBorder="1" applyAlignment="1">
      <alignment horizontal="center" vertical="center"/>
      <protection/>
    </xf>
    <xf numFmtId="168" fontId="5" fillId="0" borderId="11" xfId="55" applyNumberFormat="1" applyFont="1" applyFill="1" applyBorder="1" applyAlignment="1">
      <alignment horizontal="center" vertical="center"/>
      <protection/>
    </xf>
    <xf numFmtId="168" fontId="5" fillId="0" borderId="11" xfId="55" applyNumberFormat="1" applyFont="1" applyFill="1" applyBorder="1" applyAlignment="1">
      <alignment horizontal="center"/>
      <protection/>
    </xf>
    <xf numFmtId="168" fontId="6" fillId="0" borderId="11" xfId="55" applyNumberFormat="1" applyFont="1" applyFill="1" applyBorder="1" applyAlignment="1">
      <alignment horizontal="center"/>
      <protection/>
    </xf>
    <xf numFmtId="170" fontId="6" fillId="0" borderId="11" xfId="0" applyNumberFormat="1" applyFont="1" applyFill="1" applyBorder="1" applyAlignment="1">
      <alignment horizontal="left" vertical="center" wrapText="1"/>
    </xf>
    <xf numFmtId="170" fontId="6" fillId="0" borderId="11" xfId="55" applyNumberFormat="1" applyFont="1" applyFill="1" applyBorder="1" applyAlignment="1">
      <alignment horizontal="justify" wrapText="1"/>
      <protection/>
    </xf>
    <xf numFmtId="170" fontId="5" fillId="0" borderId="11" xfId="55" applyNumberFormat="1" applyFont="1" applyFill="1" applyBorder="1" applyAlignment="1">
      <alignment horizontal="justify" wrapText="1"/>
      <protection/>
    </xf>
    <xf numFmtId="170" fontId="6" fillId="0" borderId="11" xfId="55" applyNumberFormat="1" applyFont="1" applyFill="1" applyBorder="1">
      <alignment/>
      <protection/>
    </xf>
    <xf numFmtId="170" fontId="5" fillId="0" borderId="11" xfId="55" applyNumberFormat="1" applyFont="1" applyFill="1" applyBorder="1">
      <alignment/>
      <protection/>
    </xf>
    <xf numFmtId="170" fontId="5" fillId="0" borderId="11" xfId="55" applyNumberFormat="1" applyFont="1" applyFill="1" applyBorder="1" applyAlignment="1">
      <alignment horizontal="center" vertical="center" wrapText="1"/>
      <protection/>
    </xf>
    <xf numFmtId="170" fontId="6" fillId="0" borderId="11" xfId="55" applyNumberFormat="1" applyFont="1" applyFill="1" applyBorder="1" applyAlignment="1">
      <alignment horizontal="justify" vertical="center" wrapText="1"/>
      <protection/>
    </xf>
    <xf numFmtId="170" fontId="6" fillId="0" borderId="11" xfId="55" applyNumberFormat="1" applyFont="1" applyFill="1" applyBorder="1" applyAlignment="1">
      <alignment horizontal="left" vertical="center" wrapText="1"/>
      <protection/>
    </xf>
    <xf numFmtId="170" fontId="5" fillId="0" borderId="11" xfId="55" applyNumberFormat="1" applyFont="1" applyFill="1" applyBorder="1" applyAlignment="1">
      <alignment horizontal="center" vertical="center" wrapText="1"/>
      <protection/>
    </xf>
    <xf numFmtId="170" fontId="6" fillId="0" borderId="11" xfId="55" applyNumberFormat="1" applyFont="1" applyFill="1" applyBorder="1" applyAlignment="1">
      <alignment horizontal="justify" vertical="center" wrapText="1"/>
      <protection/>
    </xf>
    <xf numFmtId="170" fontId="5" fillId="0" borderId="11" xfId="55" applyNumberFormat="1" applyFont="1" applyFill="1" applyBorder="1" applyAlignment="1">
      <alignment horizontal="left" vertical="center" wrapText="1"/>
      <protection/>
    </xf>
    <xf numFmtId="170" fontId="5" fillId="0" borderId="11" xfId="55" applyNumberFormat="1" applyFont="1" applyFill="1" applyBorder="1" applyAlignment="1">
      <alignment horizontal="center"/>
      <protection/>
    </xf>
    <xf numFmtId="170" fontId="5" fillId="0" borderId="11" xfId="55" applyNumberFormat="1" applyFont="1" applyFill="1" applyBorder="1" applyAlignment="1">
      <alignment horizontal="left" vertical="center" wrapText="1"/>
      <protection/>
    </xf>
    <xf numFmtId="170" fontId="5" fillId="0" borderId="11" xfId="55" applyNumberFormat="1" applyFont="1" applyFill="1" applyBorder="1" applyAlignment="1">
      <alignment horizontal="justify" vertical="center" wrapText="1"/>
      <protection/>
    </xf>
    <xf numFmtId="170" fontId="6" fillId="0" borderId="11" xfId="55" applyNumberFormat="1" applyFont="1" applyFill="1" applyBorder="1" applyAlignment="1">
      <alignment vertical="center" wrapText="1"/>
      <protection/>
    </xf>
    <xf numFmtId="170" fontId="5" fillId="0" borderId="11" xfId="55" applyNumberFormat="1" applyFont="1" applyFill="1" applyBorder="1" applyAlignment="1">
      <alignment vertical="center" wrapText="1"/>
      <protection/>
    </xf>
    <xf numFmtId="1" fontId="6" fillId="0" borderId="37" xfId="55" applyNumberFormat="1" applyFont="1" applyFill="1" applyBorder="1" applyAlignment="1">
      <alignment horizontal="center" vertical="center"/>
      <protection/>
    </xf>
    <xf numFmtId="170" fontId="5" fillId="0" borderId="11" xfId="55" applyNumberFormat="1" applyFont="1" applyFill="1" applyBorder="1">
      <alignment/>
      <protection/>
    </xf>
    <xf numFmtId="2" fontId="6" fillId="0" borderId="11" xfId="0" applyNumberFormat="1" applyFont="1" applyBorder="1" applyAlignment="1">
      <alignment horizontal="justify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170" fontId="5" fillId="0" borderId="11" xfId="0" applyNumberFormat="1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55" applyFont="1" applyBorder="1" applyAlignment="1">
      <alignment horizontal="right" vertical="center" wrapText="1"/>
      <protection/>
    </xf>
    <xf numFmtId="0" fontId="19" fillId="0" borderId="0" xfId="0" applyFont="1" applyAlignment="1">
      <alignment wrapText="1"/>
    </xf>
    <xf numFmtId="170" fontId="7" fillId="0" borderId="11" xfId="55" applyNumberFormat="1" applyFont="1" applyFill="1" applyBorder="1" applyAlignment="1">
      <alignment horizontal="left" vertical="center" wrapText="1"/>
      <protection/>
    </xf>
    <xf numFmtId="170" fontId="7" fillId="0" borderId="11" xfId="55" applyNumberFormat="1" applyFont="1" applyFill="1" applyBorder="1" applyAlignment="1">
      <alignment horizontal="center" vertical="center" wrapText="1"/>
      <protection/>
    </xf>
    <xf numFmtId="168" fontId="21" fillId="0" borderId="11" xfId="55" applyNumberFormat="1" applyFont="1" applyFill="1" applyBorder="1" applyAlignment="1">
      <alignment horizontal="center" vertical="center"/>
      <protection/>
    </xf>
    <xf numFmtId="170" fontId="7" fillId="0" borderId="0" xfId="55" applyNumberFormat="1" applyFont="1" applyFill="1" applyBorder="1">
      <alignment/>
      <protection/>
    </xf>
    <xf numFmtId="170" fontId="7" fillId="0" borderId="0" xfId="55" applyNumberFormat="1" applyFont="1" applyFill="1">
      <alignment/>
      <protection/>
    </xf>
    <xf numFmtId="0" fontId="6" fillId="0" borderId="11" xfId="56" applyFont="1" applyBorder="1" applyAlignment="1">
      <alignment horizontal="justify" vertical="center" wrapText="1"/>
      <protection/>
    </xf>
    <xf numFmtId="170" fontId="8" fillId="0" borderId="11" xfId="55" applyNumberFormat="1" applyFont="1" applyFill="1" applyBorder="1" applyAlignment="1">
      <alignment horizontal="justify" vertical="center" wrapText="1"/>
      <protection/>
    </xf>
    <xf numFmtId="170" fontId="7" fillId="0" borderId="11" xfId="55" applyNumberFormat="1" applyFont="1" applyFill="1" applyBorder="1" applyAlignment="1">
      <alignment horizontal="justify" vertical="center" wrapText="1"/>
      <protection/>
    </xf>
    <xf numFmtId="170" fontId="8" fillId="0" borderId="11" xfId="55" applyNumberFormat="1" applyFont="1" applyFill="1" applyBorder="1" applyAlignment="1">
      <alignment horizontal="center" vertical="center" wrapText="1"/>
      <protection/>
    </xf>
    <xf numFmtId="168" fontId="8" fillId="0" borderId="11" xfId="55" applyNumberFormat="1" applyFont="1" applyFill="1" applyBorder="1" applyAlignment="1">
      <alignment horizontal="center" vertical="center" wrapText="1"/>
      <protection/>
    </xf>
    <xf numFmtId="170" fontId="8" fillId="0" borderId="0" xfId="55" applyNumberFormat="1" applyFont="1" applyFill="1" applyBorder="1">
      <alignment/>
      <protection/>
    </xf>
    <xf numFmtId="170" fontId="8" fillId="0" borderId="0" xfId="55" applyNumberFormat="1" applyFont="1" applyFill="1">
      <alignment/>
      <protection/>
    </xf>
    <xf numFmtId="170" fontId="8" fillId="0" borderId="36" xfId="55" applyNumberFormat="1" applyFont="1" applyFill="1" applyBorder="1">
      <alignment/>
      <protection/>
    </xf>
    <xf numFmtId="168" fontId="7" fillId="0" borderId="11" xfId="55" applyNumberFormat="1" applyFont="1" applyFill="1" applyBorder="1" applyAlignment="1">
      <alignment horizontal="center" vertical="center" wrapText="1"/>
      <protection/>
    </xf>
    <xf numFmtId="170" fontId="7" fillId="0" borderId="36" xfId="55" applyNumberFormat="1" applyFont="1" applyFill="1" applyBorder="1">
      <alignment/>
      <protection/>
    </xf>
    <xf numFmtId="49" fontId="23" fillId="0" borderId="16" xfId="55" applyNumberFormat="1" applyFont="1" applyBorder="1" applyAlignment="1">
      <alignment horizontal="center" vertical="center"/>
      <protection/>
    </xf>
    <xf numFmtId="49" fontId="23" fillId="0" borderId="38" xfId="55" applyNumberFormat="1" applyFont="1" applyBorder="1" applyAlignment="1">
      <alignment horizontal="center" vertical="center"/>
      <protection/>
    </xf>
    <xf numFmtId="170" fontId="5" fillId="0" borderId="11" xfId="55" applyNumberFormat="1" applyFont="1" applyFill="1" applyBorder="1" applyAlignment="1">
      <alignment horizontal="left" vertical="center"/>
      <protection/>
    </xf>
    <xf numFmtId="0" fontId="8" fillId="0" borderId="11" xfId="56" applyFont="1" applyBorder="1" applyAlignment="1">
      <alignment horizontal="justify" vertical="center" wrapText="1"/>
      <protection/>
    </xf>
    <xf numFmtId="168" fontId="24" fillId="0" borderId="11" xfId="55" applyNumberFormat="1" applyFont="1" applyFill="1" applyBorder="1" applyAlignment="1">
      <alignment horizontal="center" vertical="center"/>
      <protection/>
    </xf>
    <xf numFmtId="168" fontId="8" fillId="0" borderId="11" xfId="55" applyNumberFormat="1" applyFont="1" applyFill="1" applyBorder="1" applyAlignment="1">
      <alignment horizontal="center" vertical="center"/>
      <protection/>
    </xf>
    <xf numFmtId="2" fontId="7" fillId="0" borderId="11" xfId="55" applyNumberFormat="1" applyFont="1" applyFill="1" applyBorder="1" applyAlignment="1">
      <alignment horizontal="center" vertical="center"/>
      <protection/>
    </xf>
    <xf numFmtId="170" fontId="8" fillId="0" borderId="11" xfId="55" applyNumberFormat="1" applyFont="1" applyFill="1" applyBorder="1" applyAlignment="1">
      <alignment horizontal="center"/>
      <protection/>
    </xf>
    <xf numFmtId="168" fontId="7" fillId="0" borderId="11" xfId="55" applyNumberFormat="1" applyFont="1" applyFill="1" applyBorder="1" applyAlignment="1">
      <alignment horizontal="center"/>
      <protection/>
    </xf>
    <xf numFmtId="170" fontId="8" fillId="0" borderId="11" xfId="55" applyNumberFormat="1" applyFont="1" applyFill="1" applyBorder="1">
      <alignment/>
      <protection/>
    </xf>
    <xf numFmtId="168" fontId="8" fillId="0" borderId="11" xfId="55" applyNumberFormat="1" applyFont="1" applyFill="1" applyBorder="1" applyAlignment="1">
      <alignment horizontal="center"/>
      <protection/>
    </xf>
    <xf numFmtId="170" fontId="7" fillId="0" borderId="11" xfId="0" applyNumberFormat="1" applyFont="1" applyFill="1" applyBorder="1" applyAlignment="1">
      <alignment horizontal="justify" vertical="center" wrapText="1"/>
    </xf>
    <xf numFmtId="170" fontId="8" fillId="0" borderId="11" xfId="0" applyNumberFormat="1" applyFont="1" applyFill="1" applyBorder="1" applyAlignment="1">
      <alignment horizontal="left" vertical="center" wrapText="1"/>
    </xf>
    <xf numFmtId="172" fontId="6" fillId="0" borderId="11" xfId="55" applyNumberFormat="1" applyFont="1" applyFill="1" applyBorder="1" applyAlignment="1">
      <alignment horizontal="center"/>
      <protection/>
    </xf>
    <xf numFmtId="0" fontId="6" fillId="0" borderId="0" xfId="0" applyFont="1" applyAlignment="1">
      <alignment horizontal="right"/>
    </xf>
    <xf numFmtId="170" fontId="5" fillId="0" borderId="11" xfId="0" applyNumberFormat="1" applyFont="1" applyFill="1" applyBorder="1" applyAlignment="1">
      <alignment horizontal="center" vertical="center" wrapText="1"/>
    </xf>
    <xf numFmtId="168" fontId="7" fillId="0" borderId="11" xfId="55" applyNumberFormat="1" applyFont="1" applyFill="1" applyBorder="1" applyAlignment="1">
      <alignment horizontal="center" vertical="center"/>
      <protection/>
    </xf>
    <xf numFmtId="170" fontId="6" fillId="0" borderId="11" xfId="55" applyNumberFormat="1" applyFont="1" applyFill="1" applyBorder="1" applyAlignment="1">
      <alignment wrapText="1"/>
      <protection/>
    </xf>
    <xf numFmtId="1" fontId="6" fillId="0" borderId="11" xfId="55" applyNumberFormat="1" applyFont="1" applyFill="1" applyBorder="1" applyAlignment="1">
      <alignment horizontal="center" vertical="center" wrapText="1"/>
      <protection/>
    </xf>
    <xf numFmtId="1" fontId="5" fillId="0" borderId="11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49" fontId="0" fillId="0" borderId="11" xfId="0" applyNumberFormat="1" applyFont="1" applyBorder="1" applyAlignment="1">
      <alignment horizontal="center"/>
    </xf>
    <xf numFmtId="170" fontId="5" fillId="0" borderId="11" xfId="55" applyNumberFormat="1" applyFont="1" applyFill="1" applyBorder="1" applyAlignment="1">
      <alignment horizontal="center" wrapText="1"/>
      <protection/>
    </xf>
    <xf numFmtId="170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 wrapText="1"/>
    </xf>
    <xf numFmtId="170" fontId="5" fillId="0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7" fillId="0" borderId="11" xfId="55" applyNumberFormat="1" applyFont="1" applyFill="1" applyBorder="1" applyAlignment="1">
      <alignment horizontal="center" vertical="center" wrapText="1"/>
      <protection/>
    </xf>
    <xf numFmtId="1" fontId="8" fillId="0" borderId="11" xfId="55" applyNumberFormat="1" applyFont="1" applyFill="1" applyBorder="1" applyAlignment="1">
      <alignment horizontal="center" vertical="center" wrapText="1"/>
      <protection/>
    </xf>
    <xf numFmtId="168" fontId="5" fillId="0" borderId="11" xfId="55" applyNumberFormat="1" applyFont="1" applyFill="1" applyBorder="1" applyAlignment="1">
      <alignment horizontal="center" vertical="center" wrapText="1"/>
      <protection/>
    </xf>
    <xf numFmtId="172" fontId="0" fillId="0" borderId="11" xfId="0" applyNumberFormat="1" applyBorder="1" applyAlignment="1">
      <alignment/>
    </xf>
    <xf numFmtId="168" fontId="5" fillId="0" borderId="11" xfId="55" applyNumberFormat="1" applyFont="1" applyFill="1" applyBorder="1" applyAlignment="1">
      <alignment horizontal="center" vertical="center" wrapText="1"/>
      <protection/>
    </xf>
    <xf numFmtId="1" fontId="5" fillId="0" borderId="13" xfId="0" applyNumberFormat="1" applyFont="1" applyFill="1" applyBorder="1" applyAlignment="1">
      <alignment horizontal="center" vertical="center" wrapText="1"/>
    </xf>
    <xf numFmtId="170" fontId="5" fillId="0" borderId="16" xfId="0" applyNumberFormat="1" applyFont="1" applyFill="1" applyBorder="1" applyAlignment="1">
      <alignment horizontal="justify" vertical="center" wrapText="1"/>
    </xf>
    <xf numFmtId="49" fontId="0" fillId="0" borderId="39" xfId="0" applyNumberFormat="1" applyFont="1" applyBorder="1" applyAlignment="1">
      <alignment horizontal="center"/>
    </xf>
    <xf numFmtId="170" fontId="6" fillId="0" borderId="39" xfId="55" applyNumberFormat="1" applyFont="1" applyFill="1" applyBorder="1" applyAlignment="1">
      <alignment horizontal="center"/>
      <protection/>
    </xf>
    <xf numFmtId="1" fontId="5" fillId="0" borderId="15" xfId="0" applyNumberFormat="1" applyFont="1" applyFill="1" applyBorder="1" applyAlignment="1">
      <alignment horizontal="center" vertical="center" wrapText="1"/>
    </xf>
    <xf numFmtId="170" fontId="5" fillId="0" borderId="15" xfId="55" applyNumberFormat="1" applyFont="1" applyFill="1" applyBorder="1" applyAlignment="1">
      <alignment horizontal="center" vertical="center" wrapText="1"/>
      <protection/>
    </xf>
    <xf numFmtId="0" fontId="0" fillId="0" borderId="0" xfId="53" applyFont="1" applyAlignment="1">
      <alignment wrapText="1"/>
      <protection/>
    </xf>
    <xf numFmtId="0" fontId="0" fillId="0" borderId="0" xfId="53" applyFont="1" applyAlignment="1">
      <alignment horizontal="right" wrapText="1"/>
      <protection/>
    </xf>
    <xf numFmtId="0" fontId="23" fillId="0" borderId="37" xfId="53" applyFont="1" applyBorder="1" applyAlignment="1">
      <alignment horizontal="right"/>
      <protection/>
    </xf>
    <xf numFmtId="0" fontId="2" fillId="0" borderId="11" xfId="53" applyFont="1" applyBorder="1" applyAlignment="1">
      <alignment horizontal="center" vertical="center" wrapText="1"/>
      <protection/>
    </xf>
    <xf numFmtId="0" fontId="2" fillId="0" borderId="11" xfId="53" applyFont="1" applyBorder="1" applyAlignment="1">
      <alignment horizontal="justify" wrapText="1"/>
      <protection/>
    </xf>
    <xf numFmtId="49" fontId="2" fillId="0" borderId="11" xfId="53" applyNumberFormat="1" applyFont="1" applyBorder="1" applyAlignment="1">
      <alignment horizontal="center" wrapText="1"/>
      <protection/>
    </xf>
    <xf numFmtId="172" fontId="2" fillId="0" borderId="11" xfId="53" applyNumberFormat="1" applyFont="1" applyFill="1" applyBorder="1" applyAlignment="1">
      <alignment wrapText="1"/>
      <protection/>
    </xf>
    <xf numFmtId="0" fontId="2" fillId="0" borderId="0" xfId="53" applyFont="1" applyAlignment="1">
      <alignment wrapText="1"/>
      <protection/>
    </xf>
    <xf numFmtId="172" fontId="2" fillId="0" borderId="0" xfId="53" applyNumberFormat="1" applyFont="1" applyAlignment="1">
      <alignment wrapText="1"/>
      <protection/>
    </xf>
    <xf numFmtId="172" fontId="2" fillId="0" borderId="11" xfId="53" applyNumberFormat="1" applyFont="1" applyFill="1" applyBorder="1" applyAlignment="1">
      <alignment wrapText="1"/>
      <protection/>
    </xf>
    <xf numFmtId="0" fontId="0" fillId="0" borderId="0" xfId="53" applyFont="1" applyFill="1" applyAlignment="1">
      <alignment wrapText="1"/>
      <protection/>
    </xf>
    <xf numFmtId="0" fontId="0" fillId="0" borderId="11" xfId="53" applyFont="1" applyBorder="1" applyAlignment="1">
      <alignment horizontal="justify" wrapText="1"/>
      <protection/>
    </xf>
    <xf numFmtId="49" fontId="0" fillId="0" borderId="11" xfId="53" applyNumberFormat="1" applyFont="1" applyBorder="1" applyAlignment="1">
      <alignment horizontal="center" wrapText="1"/>
      <protection/>
    </xf>
    <xf numFmtId="172" fontId="0" fillId="0" borderId="11" xfId="53" applyNumberFormat="1" applyFont="1" applyBorder="1" applyAlignment="1">
      <alignment wrapText="1"/>
      <protection/>
    </xf>
    <xf numFmtId="0" fontId="2" fillId="0" borderId="11" xfId="53" applyFont="1" applyBorder="1" applyAlignment="1">
      <alignment wrapText="1"/>
      <protection/>
    </xf>
    <xf numFmtId="172" fontId="2" fillId="0" borderId="11" xfId="53" applyNumberFormat="1" applyFont="1" applyBorder="1" applyAlignment="1">
      <alignment wrapText="1"/>
      <protection/>
    </xf>
    <xf numFmtId="0" fontId="0" fillId="0" borderId="11" xfId="53" applyFont="1" applyBorder="1" applyAlignment="1">
      <alignment wrapText="1"/>
      <protection/>
    </xf>
    <xf numFmtId="172" fontId="0" fillId="0" borderId="0" xfId="53" applyNumberFormat="1" applyFont="1" applyAlignment="1">
      <alignment wrapText="1"/>
      <protection/>
    </xf>
    <xf numFmtId="49" fontId="0" fillId="0" borderId="11" xfId="53" applyNumberFormat="1" applyFont="1" applyFill="1" applyBorder="1" applyAlignment="1">
      <alignment horizontal="center" wrapText="1"/>
      <protection/>
    </xf>
    <xf numFmtId="0" fontId="0" fillId="0" borderId="11" xfId="53" applyFont="1" applyFill="1" applyBorder="1" applyAlignment="1">
      <alignment horizontal="justify" vertical="justify" wrapText="1"/>
      <protection/>
    </xf>
    <xf numFmtId="0" fontId="2" fillId="0" borderId="11" xfId="53" applyFont="1" applyFill="1" applyBorder="1" applyAlignment="1">
      <alignment horizontal="justify" wrapText="1"/>
      <protection/>
    </xf>
    <xf numFmtId="49" fontId="2" fillId="0" borderId="11" xfId="53" applyNumberFormat="1" applyFont="1" applyFill="1" applyBorder="1" applyAlignment="1">
      <alignment horizontal="center" wrapText="1"/>
      <protection/>
    </xf>
    <xf numFmtId="0" fontId="2" fillId="0" borderId="0" xfId="53" applyFont="1" applyFill="1" applyAlignment="1">
      <alignment wrapText="1"/>
      <protection/>
    </xf>
    <xf numFmtId="172" fontId="2" fillId="0" borderId="0" xfId="53" applyNumberFormat="1" applyFont="1" applyFill="1" applyAlignment="1">
      <alignment wrapText="1"/>
      <protection/>
    </xf>
    <xf numFmtId="172" fontId="0" fillId="0" borderId="11" xfId="53" applyNumberFormat="1" applyFont="1" applyFill="1" applyBorder="1" applyAlignment="1">
      <alignment wrapText="1"/>
      <protection/>
    </xf>
    <xf numFmtId="0" fontId="28" fillId="0" borderId="11" xfId="53" applyFont="1" applyBorder="1" applyAlignment="1">
      <alignment wrapText="1"/>
      <protection/>
    </xf>
    <xf numFmtId="0" fontId="0" fillId="0" borderId="11" xfId="53" applyFont="1" applyFill="1" applyBorder="1" applyAlignment="1">
      <alignment horizontal="justify" wrapText="1"/>
      <protection/>
    </xf>
    <xf numFmtId="0" fontId="0" fillId="0" borderId="0" xfId="53" applyFont="1" applyFill="1" applyAlignment="1">
      <alignment horizontal="justify" wrapText="1"/>
      <protection/>
    </xf>
    <xf numFmtId="0" fontId="0" fillId="0" borderId="11" xfId="53" applyFont="1" applyFill="1" applyBorder="1" applyAlignment="1">
      <alignment wrapText="1"/>
      <protection/>
    </xf>
    <xf numFmtId="0" fontId="2" fillId="0" borderId="11" xfId="53" applyFont="1" applyFill="1" applyBorder="1" applyAlignment="1">
      <alignment horizontal="justify" vertical="justify" wrapText="1"/>
      <protection/>
    </xf>
    <xf numFmtId="0" fontId="29" fillId="0" borderId="11" xfId="53" applyFont="1" applyBorder="1" applyAlignment="1">
      <alignment wrapText="1"/>
      <protection/>
    </xf>
    <xf numFmtId="168" fontId="0" fillId="0" borderId="0" xfId="53" applyNumberFormat="1" applyFont="1" applyAlignment="1">
      <alignment wrapText="1"/>
      <protection/>
    </xf>
    <xf numFmtId="49" fontId="0" fillId="0" borderId="0" xfId="53" applyNumberFormat="1" applyFont="1" applyAlignment="1">
      <alignment horizontal="center" wrapText="1"/>
      <protection/>
    </xf>
    <xf numFmtId="0" fontId="2" fillId="0" borderId="0" xfId="53" applyFont="1" applyAlignment="1">
      <alignment wrapText="1"/>
      <protection/>
    </xf>
    <xf numFmtId="168" fontId="2" fillId="0" borderId="0" xfId="53" applyNumberFormat="1" applyFont="1" applyAlignment="1">
      <alignment wrapText="1"/>
      <protection/>
    </xf>
    <xf numFmtId="172" fontId="2" fillId="0" borderId="11" xfId="53" applyNumberFormat="1" applyFont="1" applyFill="1" applyBorder="1" applyAlignment="1">
      <alignment horizontal="right" wrapText="1"/>
      <protection/>
    </xf>
    <xf numFmtId="0" fontId="0" fillId="0" borderId="11" xfId="53" applyFont="1" applyBorder="1" applyAlignment="1">
      <alignment horizontal="left" wrapText="1"/>
      <protection/>
    </xf>
    <xf numFmtId="0" fontId="2" fillId="0" borderId="11" xfId="53" applyFont="1" applyBorder="1" applyAlignment="1">
      <alignment horizontal="left" vertical="center" wrapText="1"/>
      <protection/>
    </xf>
    <xf numFmtId="172" fontId="2" fillId="0" borderId="11" xfId="53" applyNumberFormat="1" applyFont="1" applyBorder="1" applyAlignment="1">
      <alignment horizontal="right" wrapText="1"/>
      <protection/>
    </xf>
    <xf numFmtId="172" fontId="2" fillId="0" borderId="11" xfId="53" applyNumberFormat="1" applyFont="1" applyBorder="1" applyAlignment="1">
      <alignment wrapText="1"/>
      <protection/>
    </xf>
    <xf numFmtId="172" fontId="20" fillId="0" borderId="11" xfId="53" applyNumberFormat="1" applyFont="1" applyBorder="1" applyAlignment="1">
      <alignment wrapText="1"/>
      <protection/>
    </xf>
    <xf numFmtId="0" fontId="20" fillId="0" borderId="0" xfId="53" applyFont="1" applyAlignment="1">
      <alignment wrapText="1"/>
      <protection/>
    </xf>
    <xf numFmtId="49" fontId="2" fillId="0" borderId="0" xfId="53" applyNumberFormat="1" applyFont="1" applyAlignment="1">
      <alignment horizontal="center" wrapText="1"/>
      <protection/>
    </xf>
    <xf numFmtId="0" fontId="30" fillId="0" borderId="0" xfId="55" applyFont="1" applyBorder="1" applyAlignment="1">
      <alignment horizontal="right" vertical="center"/>
      <protection/>
    </xf>
    <xf numFmtId="0" fontId="31" fillId="0" borderId="0" xfId="54" applyFont="1" applyAlignment="1">
      <alignment horizontal="center" vertical="center"/>
      <protection/>
    </xf>
    <xf numFmtId="0" fontId="6" fillId="0" borderId="0" xfId="54" applyFont="1" applyAlignment="1">
      <alignment horizontal="right"/>
      <protection/>
    </xf>
    <xf numFmtId="0" fontId="31" fillId="0" borderId="0" xfId="54" applyFont="1" applyAlignment="1">
      <alignment horizontal="center" vertical="center" wrapText="1"/>
      <protection/>
    </xf>
    <xf numFmtId="0" fontId="33" fillId="0" borderId="37" xfId="54" applyFont="1" applyBorder="1" applyAlignment="1">
      <alignment horizontal="right" vertical="center"/>
      <protection/>
    </xf>
    <xf numFmtId="0" fontId="31" fillId="0" borderId="11" xfId="54" applyFont="1" applyBorder="1" applyAlignment="1">
      <alignment horizontal="center" vertical="center" textRotation="90" wrapText="1"/>
      <protection/>
    </xf>
    <xf numFmtId="0" fontId="34" fillId="0" borderId="11" xfId="54" applyFont="1" applyBorder="1" applyAlignment="1">
      <alignment horizontal="center" vertical="center" textRotation="90" wrapText="1"/>
      <protection/>
    </xf>
    <xf numFmtId="0" fontId="31" fillId="0" borderId="11" xfId="54" applyFont="1" applyBorder="1" applyAlignment="1">
      <alignment horizontal="left" vertical="top" wrapText="1"/>
      <protection/>
    </xf>
    <xf numFmtId="49" fontId="31" fillId="0" borderId="11" xfId="54" applyNumberFormat="1" applyFont="1" applyBorder="1" applyAlignment="1">
      <alignment horizontal="center" wrapText="1"/>
      <protection/>
    </xf>
    <xf numFmtId="172" fontId="31" fillId="0" borderId="11" xfId="54" applyNumberFormat="1" applyFont="1" applyBorder="1" applyAlignment="1">
      <alignment horizontal="center" wrapText="1"/>
      <protection/>
    </xf>
    <xf numFmtId="0" fontId="31" fillId="0" borderId="11" xfId="54" applyFont="1" applyBorder="1" applyAlignment="1">
      <alignment horizontal="center" wrapText="1"/>
      <protection/>
    </xf>
    <xf numFmtId="0" fontId="31" fillId="0" borderId="11" xfId="54" applyFont="1" applyBorder="1" applyAlignment="1">
      <alignment horizontal="left" vertical="top" wrapText="1"/>
      <protection/>
    </xf>
    <xf numFmtId="172" fontId="31" fillId="0" borderId="0" xfId="54" applyNumberFormat="1" applyFont="1" applyAlignment="1">
      <alignment horizontal="center" vertical="center" wrapText="1"/>
      <protection/>
    </xf>
    <xf numFmtId="0" fontId="31" fillId="0" borderId="11" xfId="54" applyFont="1" applyBorder="1" applyAlignment="1">
      <alignment horizontal="left" vertical="center" wrapText="1"/>
      <protection/>
    </xf>
    <xf numFmtId="49" fontId="31" fillId="0" borderId="0" xfId="54" applyNumberFormat="1" applyFont="1" applyAlignment="1">
      <alignment horizontal="center" vertical="center" wrapText="1"/>
      <protection/>
    </xf>
    <xf numFmtId="168" fontId="0" fillId="0" borderId="11" xfId="53" applyNumberFormat="1" applyFont="1" applyBorder="1" applyAlignment="1">
      <alignment wrapText="1"/>
      <protection/>
    </xf>
    <xf numFmtId="0" fontId="6" fillId="0" borderId="0" xfId="54" applyFont="1" applyAlignment="1">
      <alignment horizontal="right" wrapText="1"/>
      <protection/>
    </xf>
    <xf numFmtId="0" fontId="0" fillId="0" borderId="0" xfId="54" applyAlignment="1">
      <alignment wrapText="1"/>
      <protection/>
    </xf>
    <xf numFmtId="0" fontId="0" fillId="0" borderId="0" xfId="0" applyAlignment="1">
      <alignment/>
    </xf>
    <xf numFmtId="0" fontId="31" fillId="0" borderId="13" xfId="54" applyFont="1" applyBorder="1" applyAlignment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0" fontId="32" fillId="0" borderId="0" xfId="54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5" fillId="0" borderId="0" xfId="54" applyFont="1" applyAlignment="1">
      <alignment horizontal="right" vertical="center"/>
      <protection/>
    </xf>
    <xf numFmtId="0" fontId="5" fillId="0" borderId="0" xfId="54" applyFont="1" applyAlignment="1">
      <alignment/>
      <protection/>
    </xf>
    <xf numFmtId="0" fontId="31" fillId="0" borderId="11" xfId="54" applyFont="1" applyBorder="1" applyAlignment="1">
      <alignment horizontal="center" vertical="center" wrapText="1"/>
      <protection/>
    </xf>
    <xf numFmtId="0" fontId="5" fillId="0" borderId="0" xfId="53" applyFont="1" applyAlignment="1">
      <alignment horizontal="right" vertical="center"/>
      <protection/>
    </xf>
    <xf numFmtId="0" fontId="2" fillId="0" borderId="0" xfId="53" applyFont="1" applyAlignment="1">
      <alignment horizontal="center" wrapText="1"/>
      <protection/>
    </xf>
    <xf numFmtId="0" fontId="27" fillId="0" borderId="0" xfId="53" applyFont="1" applyAlignment="1">
      <alignment horizontal="center" wrapText="1"/>
      <protection/>
    </xf>
    <xf numFmtId="0" fontId="0" fillId="0" borderId="0" xfId="0" applyAlignment="1">
      <alignment wrapText="1"/>
    </xf>
    <xf numFmtId="0" fontId="2" fillId="0" borderId="13" xfId="53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2" fillId="0" borderId="39" xfId="53" applyFont="1" applyBorder="1" applyAlignment="1">
      <alignment horizontal="center" vertical="center" wrapText="1"/>
      <protection/>
    </xf>
    <xf numFmtId="0" fontId="2" fillId="0" borderId="15" xfId="53" applyFont="1" applyBorder="1" applyAlignment="1">
      <alignment horizontal="center" vertical="center" wrapText="1"/>
      <protection/>
    </xf>
    <xf numFmtId="174" fontId="5" fillId="0" borderId="11" xfId="55" applyNumberFormat="1" applyFont="1" applyFill="1" applyBorder="1" applyAlignment="1">
      <alignment horizontal="center" vertical="center" wrapText="1"/>
      <protection/>
    </xf>
    <xf numFmtId="170" fontId="5" fillId="0" borderId="11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wrapText="1"/>
    </xf>
    <xf numFmtId="0" fontId="5" fillId="0" borderId="0" xfId="0" applyFont="1" applyAlignment="1">
      <alignment horizontal="center" wrapText="1"/>
    </xf>
    <xf numFmtId="170" fontId="5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70" fontId="5" fillId="0" borderId="39" xfId="0" applyNumberFormat="1" applyFont="1" applyFill="1" applyBorder="1" applyAlignment="1">
      <alignment horizontal="center" vertical="center" wrapText="1"/>
    </xf>
    <xf numFmtId="170" fontId="5" fillId="0" borderId="15" xfId="0" applyNumberFormat="1" applyFont="1" applyFill="1" applyBorder="1" applyAlignment="1">
      <alignment horizontal="center" vertical="center" wrapText="1"/>
    </xf>
    <xf numFmtId="170" fontId="5" fillId="0" borderId="13" xfId="0" applyNumberFormat="1" applyFont="1" applyFill="1" applyBorder="1" applyAlignment="1">
      <alignment horizontal="center" vertical="center" wrapText="1"/>
    </xf>
    <xf numFmtId="0" fontId="2" fillId="0" borderId="0" xfId="55" applyFont="1" applyFill="1" applyAlignment="1">
      <alignment horizontal="center"/>
      <protection/>
    </xf>
    <xf numFmtId="0" fontId="6" fillId="0" borderId="12" xfId="55" applyFont="1" applyFill="1" applyBorder="1" applyAlignment="1">
      <alignment horizontal="left" vertical="center" wrapText="1"/>
      <protection/>
    </xf>
    <xf numFmtId="0" fontId="5" fillId="0" borderId="41" xfId="55" applyFont="1" applyFill="1" applyBorder="1" applyAlignment="1">
      <alignment horizontal="center" vertical="center" wrapText="1"/>
      <protection/>
    </xf>
    <xf numFmtId="0" fontId="5" fillId="0" borderId="42" xfId="55" applyFont="1" applyFill="1" applyBorder="1" applyAlignment="1">
      <alignment horizontal="center" vertical="center" wrapText="1"/>
      <protection/>
    </xf>
    <xf numFmtId="0" fontId="5" fillId="0" borderId="43" xfId="55" applyFont="1" applyFill="1" applyBorder="1" applyAlignment="1">
      <alignment horizontal="center" vertical="center" wrapText="1"/>
      <protection/>
    </xf>
    <xf numFmtId="0" fontId="2" fillId="0" borderId="0" xfId="55" applyFont="1" applyFill="1" applyAlignment="1">
      <alignment horizontal="center" vertical="center" wrapText="1"/>
      <protection/>
    </xf>
    <xf numFmtId="0" fontId="5" fillId="0" borderId="38" xfId="55" applyFont="1" applyFill="1" applyBorder="1" applyAlignment="1">
      <alignment horizontal="center" vertical="center" wrapText="1"/>
      <protection/>
    </xf>
    <xf numFmtId="0" fontId="5" fillId="0" borderId="38" xfId="0" applyFont="1" applyFill="1" applyBorder="1" applyAlignment="1">
      <alignment horizontal="center" vertical="center" wrapText="1"/>
    </xf>
    <xf numFmtId="0" fontId="5" fillId="0" borderId="44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0" fontId="5" fillId="0" borderId="4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0" borderId="17" xfId="55" applyFont="1" applyFill="1" applyBorder="1" applyAlignment="1">
      <alignment horizontal="center" vertical="center" wrapText="1"/>
      <protection/>
    </xf>
    <xf numFmtId="0" fontId="5" fillId="0" borderId="18" xfId="55" applyFont="1" applyFill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Budjet2002.xls" xfId="55"/>
    <cellStyle name="Обычный_Приложение 4" xfId="56"/>
    <cellStyle name="Followed Hyperlink" xfId="57"/>
    <cellStyle name="Плохой" xfId="58"/>
    <cellStyle name="Пояснение" xfId="59"/>
    <cellStyle name="Примечание" xfId="60"/>
    <cellStyle name="Примечание 2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7"/>
  <sheetViews>
    <sheetView tabSelected="1" view="pageBreakPreview" zoomScaleSheetLayoutView="100" zoomScalePageLayoutView="0" workbookViewId="0" topLeftCell="A3">
      <selection activeCell="I12" sqref="I12"/>
    </sheetView>
  </sheetViews>
  <sheetFormatPr defaultColWidth="9.00390625" defaultRowHeight="15.75"/>
  <cols>
    <col min="1" max="1" width="40.25390625" style="337" customWidth="1"/>
    <col min="2" max="2" width="4.625" style="337" hidden="1" customWidth="1"/>
    <col min="3" max="7" width="3.75390625" style="337" customWidth="1"/>
    <col min="8" max="8" width="5.75390625" style="337" customWidth="1"/>
    <col min="9" max="9" width="6.50390625" style="337" customWidth="1"/>
    <col min="10" max="11" width="10.125" style="337" customWidth="1"/>
    <col min="12" max="16384" width="9.00390625" style="337" customWidth="1"/>
  </cols>
  <sheetData>
    <row r="1" spans="1:11" s="335" customFormat="1" ht="13.5" customHeight="1">
      <c r="A1" s="334"/>
      <c r="B1" s="357" t="s">
        <v>253</v>
      </c>
      <c r="C1" s="358"/>
      <c r="D1" s="358"/>
      <c r="E1" s="358"/>
      <c r="F1" s="358"/>
      <c r="G1" s="358"/>
      <c r="H1" s="358"/>
      <c r="I1" s="358"/>
      <c r="J1" s="358"/>
      <c r="K1" s="352"/>
    </row>
    <row r="2" spans="1:11" s="335" customFormat="1" ht="13.5" customHeight="1">
      <c r="A2" s="350" t="s">
        <v>118</v>
      </c>
      <c r="B2" s="351"/>
      <c r="C2" s="351"/>
      <c r="D2" s="351"/>
      <c r="E2" s="351"/>
      <c r="F2" s="351"/>
      <c r="G2" s="351"/>
      <c r="H2" s="351"/>
      <c r="I2" s="351"/>
      <c r="J2" s="351"/>
      <c r="K2" s="352"/>
    </row>
    <row r="3" spans="1:11" s="335" customFormat="1" ht="13.5" customHeight="1">
      <c r="A3" s="350" t="s">
        <v>119</v>
      </c>
      <c r="B3" s="351"/>
      <c r="C3" s="351"/>
      <c r="D3" s="351"/>
      <c r="E3" s="351"/>
      <c r="F3" s="351"/>
      <c r="G3" s="351"/>
      <c r="H3" s="351"/>
      <c r="I3" s="351"/>
      <c r="J3" s="351"/>
      <c r="K3" s="352"/>
    </row>
    <row r="4" spans="1:11" s="335" customFormat="1" ht="13.5" customHeight="1">
      <c r="A4" s="350" t="s">
        <v>120</v>
      </c>
      <c r="B4" s="351"/>
      <c r="C4" s="351"/>
      <c r="D4" s="351"/>
      <c r="E4" s="351"/>
      <c r="F4" s="351"/>
      <c r="G4" s="351"/>
      <c r="H4" s="351"/>
      <c r="I4" s="351"/>
      <c r="J4" s="351"/>
      <c r="K4" s="352"/>
    </row>
    <row r="5" spans="1:11" s="335" customFormat="1" ht="13.5" customHeight="1">
      <c r="A5" s="350" t="s">
        <v>121</v>
      </c>
      <c r="B5" s="351"/>
      <c r="C5" s="351"/>
      <c r="D5" s="351"/>
      <c r="E5" s="351"/>
      <c r="F5" s="351"/>
      <c r="G5" s="351"/>
      <c r="H5" s="351"/>
      <c r="I5" s="351"/>
      <c r="J5" s="351"/>
      <c r="K5" s="352"/>
    </row>
    <row r="6" spans="1:11" s="335" customFormat="1" ht="11.25" customHeight="1">
      <c r="A6" s="336"/>
      <c r="B6" s="336"/>
      <c r="C6" s="336"/>
      <c r="D6" s="336"/>
      <c r="E6" s="336"/>
      <c r="F6" s="336"/>
      <c r="G6" s="336"/>
      <c r="H6" s="336"/>
      <c r="I6" s="336"/>
      <c r="J6" s="336"/>
      <c r="K6" s="336"/>
    </row>
    <row r="7" ht="12.75" hidden="1"/>
    <row r="8" spans="1:11" ht="75" customHeight="1">
      <c r="A8" s="355" t="s">
        <v>252</v>
      </c>
      <c r="B8" s="355"/>
      <c r="C8" s="355"/>
      <c r="D8" s="355"/>
      <c r="E8" s="355"/>
      <c r="F8" s="355"/>
      <c r="G8" s="355"/>
      <c r="H8" s="355"/>
      <c r="I8" s="355"/>
      <c r="J8" s="355"/>
      <c r="K8" s="356"/>
    </row>
    <row r="9" spans="1:11" ht="20.25" customHeight="1">
      <c r="A9" s="355"/>
      <c r="B9" s="355"/>
      <c r="C9" s="355"/>
      <c r="D9" s="355"/>
      <c r="E9" s="355"/>
      <c r="F9" s="355"/>
      <c r="G9" s="355"/>
      <c r="H9" s="355"/>
      <c r="I9" s="355"/>
      <c r="J9" s="355"/>
      <c r="K9" s="337" t="s">
        <v>533</v>
      </c>
    </row>
    <row r="10" spans="9:11" ht="12.75" customHeight="1" hidden="1">
      <c r="I10" s="338"/>
      <c r="J10" s="338" t="s">
        <v>533</v>
      </c>
      <c r="K10" s="338" t="s">
        <v>533</v>
      </c>
    </row>
    <row r="11" spans="1:11" ht="12.75" customHeight="1">
      <c r="A11" s="359" t="s">
        <v>736</v>
      </c>
      <c r="B11" s="359" t="s">
        <v>737</v>
      </c>
      <c r="C11" s="359"/>
      <c r="D11" s="359"/>
      <c r="E11" s="359"/>
      <c r="F11" s="359"/>
      <c r="G11" s="359"/>
      <c r="H11" s="359"/>
      <c r="I11" s="359"/>
      <c r="J11" s="353" t="s">
        <v>738</v>
      </c>
      <c r="K11" s="354"/>
    </row>
    <row r="12" spans="1:11" ht="192" customHeight="1">
      <c r="A12" s="359"/>
      <c r="B12" s="339" t="s">
        <v>739</v>
      </c>
      <c r="C12" s="339" t="s">
        <v>740</v>
      </c>
      <c r="D12" s="339" t="s">
        <v>741</v>
      </c>
      <c r="E12" s="339" t="s">
        <v>742</v>
      </c>
      <c r="F12" s="339" t="s">
        <v>743</v>
      </c>
      <c r="G12" s="339" t="s">
        <v>744</v>
      </c>
      <c r="H12" s="339" t="s">
        <v>745</v>
      </c>
      <c r="I12" s="340" t="s">
        <v>746</v>
      </c>
      <c r="J12" s="340" t="s">
        <v>135</v>
      </c>
      <c r="K12" s="340" t="s">
        <v>122</v>
      </c>
    </row>
    <row r="13" spans="1:11" ht="28.5" customHeight="1" hidden="1">
      <c r="A13" s="341" t="s">
        <v>747</v>
      </c>
      <c r="B13" s="342" t="s">
        <v>136</v>
      </c>
      <c r="C13" s="342" t="s">
        <v>540</v>
      </c>
      <c r="D13" s="342" t="s">
        <v>564</v>
      </c>
      <c r="E13" s="342" t="s">
        <v>719</v>
      </c>
      <c r="F13" s="342" t="s">
        <v>719</v>
      </c>
      <c r="G13" s="342" t="s">
        <v>719</v>
      </c>
      <c r="H13" s="342" t="s">
        <v>748</v>
      </c>
      <c r="I13" s="342" t="s">
        <v>721</v>
      </c>
      <c r="J13" s="343">
        <f>J14-J17</f>
        <v>0</v>
      </c>
      <c r="K13" s="343">
        <f>K14-K17</f>
        <v>0</v>
      </c>
    </row>
    <row r="14" spans="1:11" ht="42" customHeight="1" hidden="1">
      <c r="A14" s="341" t="s">
        <v>749</v>
      </c>
      <c r="B14" s="342" t="s">
        <v>136</v>
      </c>
      <c r="C14" s="342" t="s">
        <v>540</v>
      </c>
      <c r="D14" s="342" t="s">
        <v>564</v>
      </c>
      <c r="E14" s="342" t="s">
        <v>719</v>
      </c>
      <c r="F14" s="342" t="s">
        <v>719</v>
      </c>
      <c r="G14" s="342" t="s">
        <v>719</v>
      </c>
      <c r="H14" s="342" t="s">
        <v>748</v>
      </c>
      <c r="I14" s="344">
        <v>700</v>
      </c>
      <c r="J14" s="343">
        <f>J15</f>
        <v>0</v>
      </c>
      <c r="K14" s="343">
        <f>K15</f>
        <v>0</v>
      </c>
    </row>
    <row r="15" spans="1:11" ht="41.25" customHeight="1" hidden="1">
      <c r="A15" s="345" t="s">
        <v>750</v>
      </c>
      <c r="B15" s="342" t="s">
        <v>136</v>
      </c>
      <c r="C15" s="342" t="s">
        <v>540</v>
      </c>
      <c r="D15" s="342" t="s">
        <v>564</v>
      </c>
      <c r="E15" s="342" t="s">
        <v>719</v>
      </c>
      <c r="F15" s="342" t="s">
        <v>719</v>
      </c>
      <c r="G15" s="342" t="s">
        <v>719</v>
      </c>
      <c r="H15" s="342" t="s">
        <v>748</v>
      </c>
      <c r="I15" s="344">
        <v>710</v>
      </c>
      <c r="J15" s="343">
        <f>J16</f>
        <v>0</v>
      </c>
      <c r="K15" s="343">
        <f>K16</f>
        <v>0</v>
      </c>
    </row>
    <row r="16" spans="1:11" ht="41.25" customHeight="1" hidden="1">
      <c r="A16" s="345" t="s">
        <v>751</v>
      </c>
      <c r="B16" s="342" t="s">
        <v>136</v>
      </c>
      <c r="C16" s="342" t="s">
        <v>540</v>
      </c>
      <c r="D16" s="342" t="s">
        <v>564</v>
      </c>
      <c r="E16" s="342" t="s">
        <v>719</v>
      </c>
      <c r="F16" s="342" t="s">
        <v>719</v>
      </c>
      <c r="G16" s="342" t="s">
        <v>289</v>
      </c>
      <c r="H16" s="342" t="s">
        <v>748</v>
      </c>
      <c r="I16" s="344">
        <v>710</v>
      </c>
      <c r="J16" s="343">
        <v>0</v>
      </c>
      <c r="K16" s="343">
        <v>0</v>
      </c>
    </row>
    <row r="17" spans="1:11" ht="42" customHeight="1" hidden="1">
      <c r="A17" s="341" t="s">
        <v>752</v>
      </c>
      <c r="B17" s="342" t="s">
        <v>136</v>
      </c>
      <c r="C17" s="342" t="s">
        <v>540</v>
      </c>
      <c r="D17" s="342" t="s">
        <v>564</v>
      </c>
      <c r="E17" s="342" t="s">
        <v>719</v>
      </c>
      <c r="F17" s="342" t="s">
        <v>719</v>
      </c>
      <c r="G17" s="342" t="s">
        <v>719</v>
      </c>
      <c r="H17" s="342" t="s">
        <v>748</v>
      </c>
      <c r="I17" s="344">
        <v>800</v>
      </c>
      <c r="J17" s="343">
        <f>J18</f>
        <v>0</v>
      </c>
      <c r="K17" s="343">
        <f>K18</f>
        <v>0</v>
      </c>
    </row>
    <row r="18" spans="1:11" ht="41.25" customHeight="1" hidden="1">
      <c r="A18" s="345" t="s">
        <v>753</v>
      </c>
      <c r="B18" s="342" t="s">
        <v>136</v>
      </c>
      <c r="C18" s="342" t="s">
        <v>540</v>
      </c>
      <c r="D18" s="342" t="s">
        <v>564</v>
      </c>
      <c r="E18" s="342" t="s">
        <v>719</v>
      </c>
      <c r="F18" s="342" t="s">
        <v>719</v>
      </c>
      <c r="G18" s="342" t="s">
        <v>719</v>
      </c>
      <c r="H18" s="342" t="s">
        <v>748</v>
      </c>
      <c r="I18" s="344">
        <v>810</v>
      </c>
      <c r="J18" s="343">
        <v>0</v>
      </c>
      <c r="K18" s="343">
        <v>0</v>
      </c>
    </row>
    <row r="19" spans="1:12" ht="42" customHeight="1" hidden="1">
      <c r="A19" s="345" t="s">
        <v>754</v>
      </c>
      <c r="B19" s="342" t="s">
        <v>136</v>
      </c>
      <c r="C19" s="342" t="s">
        <v>540</v>
      </c>
      <c r="D19" s="342" t="s">
        <v>564</v>
      </c>
      <c r="E19" s="342" t="s">
        <v>719</v>
      </c>
      <c r="F19" s="342" t="s">
        <v>719</v>
      </c>
      <c r="G19" s="342" t="s">
        <v>289</v>
      </c>
      <c r="H19" s="342" t="s">
        <v>748</v>
      </c>
      <c r="I19" s="344">
        <v>810</v>
      </c>
      <c r="J19" s="343">
        <v>0</v>
      </c>
      <c r="K19" s="343">
        <v>0</v>
      </c>
      <c r="L19" s="346"/>
    </row>
    <row r="20" spans="1:11" ht="27" customHeight="1">
      <c r="A20" s="341" t="s">
        <v>755</v>
      </c>
      <c r="B20" s="342" t="s">
        <v>136</v>
      </c>
      <c r="C20" s="342" t="s">
        <v>540</v>
      </c>
      <c r="D20" s="342" t="s">
        <v>297</v>
      </c>
      <c r="E20" s="342" t="s">
        <v>719</v>
      </c>
      <c r="F20" s="342" t="s">
        <v>719</v>
      </c>
      <c r="G20" s="342" t="s">
        <v>719</v>
      </c>
      <c r="H20" s="342" t="s">
        <v>748</v>
      </c>
      <c r="I20" s="342" t="s">
        <v>721</v>
      </c>
      <c r="J20" s="343">
        <f>J28-J24</f>
        <v>7788.099999999991</v>
      </c>
      <c r="K20" s="343">
        <v>-6450.179</v>
      </c>
    </row>
    <row r="21" spans="1:11" ht="15" customHeight="1">
      <c r="A21" s="347" t="s">
        <v>756</v>
      </c>
      <c r="B21" s="342" t="s">
        <v>136</v>
      </c>
      <c r="C21" s="342" t="s">
        <v>540</v>
      </c>
      <c r="D21" s="342" t="s">
        <v>297</v>
      </c>
      <c r="E21" s="342" t="s">
        <v>542</v>
      </c>
      <c r="F21" s="342" t="s">
        <v>719</v>
      </c>
      <c r="G21" s="342" t="s">
        <v>719</v>
      </c>
      <c r="H21" s="342" t="s">
        <v>748</v>
      </c>
      <c r="I21" s="342" t="s">
        <v>757</v>
      </c>
      <c r="J21" s="343">
        <f aca="true" t="shared" si="0" ref="J21:K23">J22</f>
        <v>63783.8</v>
      </c>
      <c r="K21" s="343">
        <f t="shared" si="0"/>
        <v>55594.9</v>
      </c>
    </row>
    <row r="22" spans="1:11" ht="15" customHeight="1">
      <c r="A22" s="347" t="s">
        <v>758</v>
      </c>
      <c r="B22" s="342" t="s">
        <v>136</v>
      </c>
      <c r="C22" s="342" t="s">
        <v>540</v>
      </c>
      <c r="D22" s="342" t="s">
        <v>297</v>
      </c>
      <c r="E22" s="342" t="s">
        <v>542</v>
      </c>
      <c r="F22" s="342" t="s">
        <v>540</v>
      </c>
      <c r="G22" s="342" t="s">
        <v>719</v>
      </c>
      <c r="H22" s="342" t="s">
        <v>748</v>
      </c>
      <c r="I22" s="342" t="s">
        <v>757</v>
      </c>
      <c r="J22" s="343">
        <f t="shared" si="0"/>
        <v>63783.8</v>
      </c>
      <c r="K22" s="343">
        <f t="shared" si="0"/>
        <v>55594.9</v>
      </c>
    </row>
    <row r="23" spans="1:11" ht="27.75" customHeight="1">
      <c r="A23" s="347" t="s">
        <v>759</v>
      </c>
      <c r="B23" s="342" t="s">
        <v>136</v>
      </c>
      <c r="C23" s="342" t="s">
        <v>540</v>
      </c>
      <c r="D23" s="342" t="s">
        <v>297</v>
      </c>
      <c r="E23" s="342" t="s">
        <v>542</v>
      </c>
      <c r="F23" s="342" t="s">
        <v>540</v>
      </c>
      <c r="G23" s="342" t="s">
        <v>719</v>
      </c>
      <c r="H23" s="342" t="s">
        <v>748</v>
      </c>
      <c r="I23" s="342" t="s">
        <v>760</v>
      </c>
      <c r="J23" s="343">
        <f t="shared" si="0"/>
        <v>63783.8</v>
      </c>
      <c r="K23" s="343">
        <f t="shared" si="0"/>
        <v>55594.9</v>
      </c>
    </row>
    <row r="24" spans="1:11" ht="28.5" customHeight="1">
      <c r="A24" s="347" t="s">
        <v>761</v>
      </c>
      <c r="B24" s="342" t="s">
        <v>136</v>
      </c>
      <c r="C24" s="342" t="s">
        <v>540</v>
      </c>
      <c r="D24" s="342" t="s">
        <v>297</v>
      </c>
      <c r="E24" s="342" t="s">
        <v>542</v>
      </c>
      <c r="F24" s="342" t="s">
        <v>540</v>
      </c>
      <c r="G24" s="342" t="s">
        <v>289</v>
      </c>
      <c r="H24" s="342" t="s">
        <v>748</v>
      </c>
      <c r="I24" s="342" t="s">
        <v>760</v>
      </c>
      <c r="J24" s="343">
        <v>63783.8</v>
      </c>
      <c r="K24" s="343">
        <v>55594.9</v>
      </c>
    </row>
    <row r="25" spans="1:11" ht="15" customHeight="1">
      <c r="A25" s="347" t="s">
        <v>762</v>
      </c>
      <c r="B25" s="342" t="s">
        <v>136</v>
      </c>
      <c r="C25" s="342" t="s">
        <v>540</v>
      </c>
      <c r="D25" s="342" t="s">
        <v>297</v>
      </c>
      <c r="E25" s="342" t="s">
        <v>719</v>
      </c>
      <c r="F25" s="342" t="s">
        <v>719</v>
      </c>
      <c r="G25" s="342" t="s">
        <v>719</v>
      </c>
      <c r="H25" s="342" t="s">
        <v>748</v>
      </c>
      <c r="I25" s="342" t="s">
        <v>763</v>
      </c>
      <c r="J25" s="343">
        <f aca="true" t="shared" si="1" ref="J25:K27">J26</f>
        <v>71571.9</v>
      </c>
      <c r="K25" s="343">
        <f t="shared" si="1"/>
        <v>49144.7</v>
      </c>
    </row>
    <row r="26" spans="1:11" ht="15" customHeight="1">
      <c r="A26" s="347" t="s">
        <v>764</v>
      </c>
      <c r="B26" s="342" t="s">
        <v>136</v>
      </c>
      <c r="C26" s="342" t="s">
        <v>540</v>
      </c>
      <c r="D26" s="342" t="s">
        <v>297</v>
      </c>
      <c r="E26" s="342" t="s">
        <v>542</v>
      </c>
      <c r="F26" s="342" t="s">
        <v>719</v>
      </c>
      <c r="G26" s="342" t="s">
        <v>719</v>
      </c>
      <c r="H26" s="342" t="s">
        <v>748</v>
      </c>
      <c r="I26" s="342" t="s">
        <v>763</v>
      </c>
      <c r="J26" s="343">
        <f t="shared" si="1"/>
        <v>71571.9</v>
      </c>
      <c r="K26" s="343">
        <f t="shared" si="1"/>
        <v>49144.7</v>
      </c>
    </row>
    <row r="27" spans="1:11" ht="24" customHeight="1">
      <c r="A27" s="347" t="s">
        <v>765</v>
      </c>
      <c r="B27" s="342" t="s">
        <v>136</v>
      </c>
      <c r="C27" s="342" t="s">
        <v>540</v>
      </c>
      <c r="D27" s="342" t="s">
        <v>297</v>
      </c>
      <c r="E27" s="342" t="s">
        <v>542</v>
      </c>
      <c r="F27" s="342" t="s">
        <v>540</v>
      </c>
      <c r="G27" s="342" t="s">
        <v>719</v>
      </c>
      <c r="H27" s="342" t="s">
        <v>748</v>
      </c>
      <c r="I27" s="342" t="s">
        <v>766</v>
      </c>
      <c r="J27" s="343">
        <f t="shared" si="1"/>
        <v>71571.9</v>
      </c>
      <c r="K27" s="343">
        <f t="shared" si="1"/>
        <v>49144.7</v>
      </c>
    </row>
    <row r="28" spans="1:11" ht="27" customHeight="1">
      <c r="A28" s="347" t="s">
        <v>767</v>
      </c>
      <c r="B28" s="342" t="s">
        <v>136</v>
      </c>
      <c r="C28" s="342" t="s">
        <v>540</v>
      </c>
      <c r="D28" s="342" t="s">
        <v>297</v>
      </c>
      <c r="E28" s="342" t="s">
        <v>542</v>
      </c>
      <c r="F28" s="342" t="s">
        <v>540</v>
      </c>
      <c r="G28" s="342" t="s">
        <v>289</v>
      </c>
      <c r="H28" s="342" t="s">
        <v>748</v>
      </c>
      <c r="I28" s="342" t="s">
        <v>766</v>
      </c>
      <c r="J28" s="343">
        <v>71571.9</v>
      </c>
      <c r="K28" s="343">
        <v>49144.7</v>
      </c>
    </row>
    <row r="29" spans="1:11" ht="27" customHeight="1" hidden="1">
      <c r="A29" s="347" t="s">
        <v>768</v>
      </c>
      <c r="B29" s="342" t="s">
        <v>136</v>
      </c>
      <c r="C29" s="342" t="s">
        <v>769</v>
      </c>
      <c r="D29" s="342" t="s">
        <v>770</v>
      </c>
      <c r="E29" s="342" t="s">
        <v>719</v>
      </c>
      <c r="F29" s="342" t="s">
        <v>719</v>
      </c>
      <c r="G29" s="342" t="s">
        <v>719</v>
      </c>
      <c r="H29" s="342" t="s">
        <v>748</v>
      </c>
      <c r="I29" s="342" t="s">
        <v>721</v>
      </c>
      <c r="J29" s="343">
        <f aca="true" t="shared" si="2" ref="J29:K31">J30</f>
        <v>0</v>
      </c>
      <c r="K29" s="343">
        <f t="shared" si="2"/>
        <v>0</v>
      </c>
    </row>
    <row r="30" spans="1:11" ht="29.25" customHeight="1" hidden="1">
      <c r="A30" s="347" t="s">
        <v>771</v>
      </c>
      <c r="B30" s="342" t="s">
        <v>136</v>
      </c>
      <c r="C30" s="342" t="s">
        <v>769</v>
      </c>
      <c r="D30" s="342" t="s">
        <v>772</v>
      </c>
      <c r="E30" s="342" t="s">
        <v>540</v>
      </c>
      <c r="F30" s="342" t="s">
        <v>719</v>
      </c>
      <c r="G30" s="342" t="s">
        <v>719</v>
      </c>
      <c r="H30" s="342" t="s">
        <v>748</v>
      </c>
      <c r="I30" s="342" t="s">
        <v>721</v>
      </c>
      <c r="J30" s="343">
        <f t="shared" si="2"/>
        <v>0</v>
      </c>
      <c r="K30" s="343">
        <f t="shared" si="2"/>
        <v>0</v>
      </c>
    </row>
    <row r="31" spans="1:11" ht="30" customHeight="1" hidden="1">
      <c r="A31" s="347" t="s">
        <v>773</v>
      </c>
      <c r="B31" s="342" t="s">
        <v>136</v>
      </c>
      <c r="C31" s="342" t="s">
        <v>540</v>
      </c>
      <c r="D31" s="342" t="s">
        <v>770</v>
      </c>
      <c r="E31" s="342" t="s">
        <v>540</v>
      </c>
      <c r="F31" s="342" t="s">
        <v>719</v>
      </c>
      <c r="G31" s="342" t="s">
        <v>719</v>
      </c>
      <c r="H31" s="342" t="s">
        <v>748</v>
      </c>
      <c r="I31" s="342" t="s">
        <v>774</v>
      </c>
      <c r="J31" s="343">
        <f t="shared" si="2"/>
        <v>0</v>
      </c>
      <c r="K31" s="343">
        <f t="shared" si="2"/>
        <v>0</v>
      </c>
    </row>
    <row r="32" spans="1:11" ht="27" customHeight="1" hidden="1">
      <c r="A32" s="347" t="s">
        <v>775</v>
      </c>
      <c r="B32" s="342" t="s">
        <v>136</v>
      </c>
      <c r="C32" s="342" t="s">
        <v>540</v>
      </c>
      <c r="D32" s="342" t="s">
        <v>770</v>
      </c>
      <c r="E32" s="342" t="s">
        <v>540</v>
      </c>
      <c r="F32" s="342" t="s">
        <v>719</v>
      </c>
      <c r="G32" s="342" t="s">
        <v>289</v>
      </c>
      <c r="H32" s="342" t="s">
        <v>748</v>
      </c>
      <c r="I32" s="342" t="s">
        <v>774</v>
      </c>
      <c r="J32" s="343">
        <v>0</v>
      </c>
      <c r="K32" s="343">
        <v>0</v>
      </c>
    </row>
    <row r="33" spans="1:11" ht="27.75" customHeight="1">
      <c r="A33" s="347" t="s">
        <v>776</v>
      </c>
      <c r="B33" s="342" t="s">
        <v>136</v>
      </c>
      <c r="C33" s="342" t="s">
        <v>777</v>
      </c>
      <c r="D33" s="342" t="s">
        <v>719</v>
      </c>
      <c r="E33" s="342" t="s">
        <v>719</v>
      </c>
      <c r="F33" s="342" t="s">
        <v>719</v>
      </c>
      <c r="G33" s="342" t="s">
        <v>719</v>
      </c>
      <c r="H33" s="342" t="s">
        <v>748</v>
      </c>
      <c r="I33" s="342" t="s">
        <v>721</v>
      </c>
      <c r="J33" s="343">
        <f>J13+J29+J20</f>
        <v>7788.099999999991</v>
      </c>
      <c r="K33" s="343">
        <f>K13+K29+K20</f>
        <v>-6450.179</v>
      </c>
    </row>
    <row r="34" spans="2:11" ht="12.75">
      <c r="B34" s="348"/>
      <c r="C34" s="348"/>
      <c r="D34" s="348"/>
      <c r="E34" s="348"/>
      <c r="F34" s="348"/>
      <c r="G34" s="348"/>
      <c r="H34" s="348"/>
      <c r="I34" s="348"/>
      <c r="J34" s="348"/>
      <c r="K34" s="348"/>
    </row>
    <row r="35" spans="2:11" ht="12.75">
      <c r="B35" s="348"/>
      <c r="C35" s="348"/>
      <c r="D35" s="348"/>
      <c r="E35" s="348"/>
      <c r="F35" s="348"/>
      <c r="G35" s="348"/>
      <c r="H35" s="348"/>
      <c r="I35" s="348"/>
      <c r="J35" s="348"/>
      <c r="K35" s="348"/>
    </row>
    <row r="36" spans="2:11" ht="12.75">
      <c r="B36" s="348"/>
      <c r="C36" s="348"/>
      <c r="D36" s="348"/>
      <c r="E36" s="348"/>
      <c r="F36" s="348"/>
      <c r="G36" s="348"/>
      <c r="H36" s="348"/>
      <c r="I36" s="348"/>
      <c r="J36" s="348"/>
      <c r="K36" s="348"/>
    </row>
    <row r="37" spans="2:11" ht="12.75">
      <c r="B37" s="348"/>
      <c r="C37" s="348"/>
      <c r="D37" s="348"/>
      <c r="E37" s="348"/>
      <c r="F37" s="348"/>
      <c r="G37" s="348"/>
      <c r="H37" s="348"/>
      <c r="I37" s="348"/>
      <c r="J37" s="348"/>
      <c r="K37" s="348"/>
    </row>
  </sheetData>
  <sheetProtection/>
  <mergeCells count="10">
    <mergeCell ref="A5:K5"/>
    <mergeCell ref="J11:K11"/>
    <mergeCell ref="A8:K8"/>
    <mergeCell ref="B1:K1"/>
    <mergeCell ref="A2:K2"/>
    <mergeCell ref="A3:K3"/>
    <mergeCell ref="A4:K4"/>
    <mergeCell ref="A9:J9"/>
    <mergeCell ref="A11:A12"/>
    <mergeCell ref="B11:I11"/>
  </mergeCells>
  <printOptions/>
  <pageMargins left="0.35433070866141736" right="0.15748031496062992" top="0.1968503937007874" bottom="0.1968503937007874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37"/>
  <sheetViews>
    <sheetView view="pageBreakPreview" zoomScaleSheetLayoutView="100" zoomScalePageLayoutView="0" workbookViewId="0" topLeftCell="A1">
      <selection activeCell="A8" sqref="A8:K8"/>
    </sheetView>
  </sheetViews>
  <sheetFormatPr defaultColWidth="9.00390625" defaultRowHeight="15.75"/>
  <cols>
    <col min="1" max="1" width="40.25390625" style="337" customWidth="1"/>
    <col min="2" max="2" width="4.625" style="337" customWidth="1"/>
    <col min="3" max="7" width="3.75390625" style="337" customWidth="1"/>
    <col min="8" max="8" width="5.75390625" style="337" customWidth="1"/>
    <col min="9" max="9" width="6.50390625" style="337" customWidth="1"/>
    <col min="10" max="11" width="10.125" style="337" customWidth="1"/>
    <col min="12" max="16384" width="9.00390625" style="337" customWidth="1"/>
  </cols>
  <sheetData>
    <row r="1" spans="1:11" s="335" customFormat="1" ht="13.5" customHeight="1">
      <c r="A1" s="334"/>
      <c r="B1" s="357" t="s">
        <v>735</v>
      </c>
      <c r="C1" s="358"/>
      <c r="D1" s="358"/>
      <c r="E1" s="358"/>
      <c r="F1" s="358"/>
      <c r="G1" s="358"/>
      <c r="H1" s="358"/>
      <c r="I1" s="358"/>
      <c r="J1" s="358"/>
      <c r="K1" s="352"/>
    </row>
    <row r="2" spans="1:11" s="335" customFormat="1" ht="13.5" customHeight="1">
      <c r="A2" s="350" t="s">
        <v>118</v>
      </c>
      <c r="B2" s="351"/>
      <c r="C2" s="351"/>
      <c r="D2" s="351"/>
      <c r="E2" s="351"/>
      <c r="F2" s="351"/>
      <c r="G2" s="351"/>
      <c r="H2" s="351"/>
      <c r="I2" s="351"/>
      <c r="J2" s="351"/>
      <c r="K2" s="352"/>
    </row>
    <row r="3" spans="1:11" s="335" customFormat="1" ht="13.5" customHeight="1">
      <c r="A3" s="350" t="s">
        <v>119</v>
      </c>
      <c r="B3" s="351"/>
      <c r="C3" s="351"/>
      <c r="D3" s="351"/>
      <c r="E3" s="351"/>
      <c r="F3" s="351"/>
      <c r="G3" s="351"/>
      <c r="H3" s="351"/>
      <c r="I3" s="351"/>
      <c r="J3" s="351"/>
      <c r="K3" s="352"/>
    </row>
    <row r="4" spans="1:11" s="335" customFormat="1" ht="13.5" customHeight="1">
      <c r="A4" s="350" t="s">
        <v>120</v>
      </c>
      <c r="B4" s="351"/>
      <c r="C4" s="351"/>
      <c r="D4" s="351"/>
      <c r="E4" s="351"/>
      <c r="F4" s="351"/>
      <c r="G4" s="351"/>
      <c r="H4" s="351"/>
      <c r="I4" s="351"/>
      <c r="J4" s="351"/>
      <c r="K4" s="352"/>
    </row>
    <row r="5" spans="1:11" s="335" customFormat="1" ht="13.5" customHeight="1">
      <c r="A5" s="350" t="s">
        <v>121</v>
      </c>
      <c r="B5" s="351"/>
      <c r="C5" s="351"/>
      <c r="D5" s="351"/>
      <c r="E5" s="351"/>
      <c r="F5" s="351"/>
      <c r="G5" s="351"/>
      <c r="H5" s="351"/>
      <c r="I5" s="351"/>
      <c r="J5" s="351"/>
      <c r="K5" s="352"/>
    </row>
    <row r="6" spans="1:11" s="335" customFormat="1" ht="11.25" customHeight="1">
      <c r="A6" s="336"/>
      <c r="B6" s="336"/>
      <c r="C6" s="336"/>
      <c r="D6" s="336"/>
      <c r="E6" s="336"/>
      <c r="F6" s="336"/>
      <c r="G6" s="336"/>
      <c r="H6" s="336"/>
      <c r="I6" s="336"/>
      <c r="J6" s="336"/>
      <c r="K6" s="336"/>
    </row>
    <row r="7" ht="12.75" hidden="1"/>
    <row r="8" spans="1:11" ht="37.5" customHeight="1">
      <c r="A8" s="355" t="s">
        <v>780</v>
      </c>
      <c r="B8" s="355"/>
      <c r="C8" s="355"/>
      <c r="D8" s="355"/>
      <c r="E8" s="355"/>
      <c r="F8" s="355"/>
      <c r="G8" s="355"/>
      <c r="H8" s="355"/>
      <c r="I8" s="355"/>
      <c r="J8" s="355"/>
      <c r="K8" s="356"/>
    </row>
    <row r="9" spans="1:11" ht="20.25" customHeight="1">
      <c r="A9" s="355"/>
      <c r="B9" s="355"/>
      <c r="C9" s="355"/>
      <c r="D9" s="355"/>
      <c r="E9" s="355"/>
      <c r="F9" s="355"/>
      <c r="G9" s="355"/>
      <c r="H9" s="355"/>
      <c r="I9" s="355"/>
      <c r="J9" s="355"/>
      <c r="K9" s="337" t="s">
        <v>533</v>
      </c>
    </row>
    <row r="10" spans="9:11" ht="12.75" customHeight="1" hidden="1">
      <c r="I10" s="338"/>
      <c r="J10" s="338" t="s">
        <v>533</v>
      </c>
      <c r="K10" s="338" t="s">
        <v>533</v>
      </c>
    </row>
    <row r="11" spans="1:11" ht="12.75" customHeight="1">
      <c r="A11" s="359" t="s">
        <v>736</v>
      </c>
      <c r="B11" s="359" t="s">
        <v>737</v>
      </c>
      <c r="C11" s="359"/>
      <c r="D11" s="359"/>
      <c r="E11" s="359"/>
      <c r="F11" s="359"/>
      <c r="G11" s="359"/>
      <c r="H11" s="359"/>
      <c r="I11" s="359"/>
      <c r="J11" s="353" t="s">
        <v>738</v>
      </c>
      <c r="K11" s="354"/>
    </row>
    <row r="12" spans="1:11" ht="192" customHeight="1">
      <c r="A12" s="359"/>
      <c r="B12" s="339" t="s">
        <v>739</v>
      </c>
      <c r="C12" s="339" t="s">
        <v>740</v>
      </c>
      <c r="D12" s="339" t="s">
        <v>741</v>
      </c>
      <c r="E12" s="339" t="s">
        <v>742</v>
      </c>
      <c r="F12" s="339" t="s">
        <v>743</v>
      </c>
      <c r="G12" s="339" t="s">
        <v>744</v>
      </c>
      <c r="H12" s="339" t="s">
        <v>745</v>
      </c>
      <c r="I12" s="340" t="s">
        <v>746</v>
      </c>
      <c r="J12" s="340" t="s">
        <v>135</v>
      </c>
      <c r="K12" s="340" t="s">
        <v>122</v>
      </c>
    </row>
    <row r="13" spans="1:11" ht="28.5" customHeight="1" hidden="1">
      <c r="A13" s="341" t="s">
        <v>747</v>
      </c>
      <c r="B13" s="342" t="s">
        <v>136</v>
      </c>
      <c r="C13" s="342" t="s">
        <v>540</v>
      </c>
      <c r="D13" s="342" t="s">
        <v>564</v>
      </c>
      <c r="E13" s="342" t="s">
        <v>719</v>
      </c>
      <c r="F13" s="342" t="s">
        <v>719</v>
      </c>
      <c r="G13" s="342" t="s">
        <v>719</v>
      </c>
      <c r="H13" s="342" t="s">
        <v>748</v>
      </c>
      <c r="I13" s="342" t="s">
        <v>721</v>
      </c>
      <c r="J13" s="343">
        <f>J14-J17</f>
        <v>0</v>
      </c>
      <c r="K13" s="343">
        <f>K14-K17</f>
        <v>0</v>
      </c>
    </row>
    <row r="14" spans="1:11" ht="42" customHeight="1" hidden="1">
      <c r="A14" s="341" t="s">
        <v>749</v>
      </c>
      <c r="B14" s="342" t="s">
        <v>136</v>
      </c>
      <c r="C14" s="342" t="s">
        <v>540</v>
      </c>
      <c r="D14" s="342" t="s">
        <v>564</v>
      </c>
      <c r="E14" s="342" t="s">
        <v>719</v>
      </c>
      <c r="F14" s="342" t="s">
        <v>719</v>
      </c>
      <c r="G14" s="342" t="s">
        <v>719</v>
      </c>
      <c r="H14" s="342" t="s">
        <v>748</v>
      </c>
      <c r="I14" s="344">
        <v>700</v>
      </c>
      <c r="J14" s="343">
        <f>J15</f>
        <v>0</v>
      </c>
      <c r="K14" s="343">
        <f>K15</f>
        <v>0</v>
      </c>
    </row>
    <row r="15" spans="1:11" ht="41.25" customHeight="1" hidden="1">
      <c r="A15" s="345" t="s">
        <v>750</v>
      </c>
      <c r="B15" s="342" t="s">
        <v>136</v>
      </c>
      <c r="C15" s="342" t="s">
        <v>540</v>
      </c>
      <c r="D15" s="342" t="s">
        <v>564</v>
      </c>
      <c r="E15" s="342" t="s">
        <v>719</v>
      </c>
      <c r="F15" s="342" t="s">
        <v>719</v>
      </c>
      <c r="G15" s="342" t="s">
        <v>719</v>
      </c>
      <c r="H15" s="342" t="s">
        <v>748</v>
      </c>
      <c r="I15" s="344">
        <v>710</v>
      </c>
      <c r="J15" s="343">
        <f>J16</f>
        <v>0</v>
      </c>
      <c r="K15" s="343">
        <f>K16</f>
        <v>0</v>
      </c>
    </row>
    <row r="16" spans="1:11" ht="41.25" customHeight="1" hidden="1">
      <c r="A16" s="345" t="s">
        <v>751</v>
      </c>
      <c r="B16" s="342" t="s">
        <v>136</v>
      </c>
      <c r="C16" s="342" t="s">
        <v>540</v>
      </c>
      <c r="D16" s="342" t="s">
        <v>564</v>
      </c>
      <c r="E16" s="342" t="s">
        <v>719</v>
      </c>
      <c r="F16" s="342" t="s">
        <v>719</v>
      </c>
      <c r="G16" s="342" t="s">
        <v>289</v>
      </c>
      <c r="H16" s="342" t="s">
        <v>748</v>
      </c>
      <c r="I16" s="344">
        <v>710</v>
      </c>
      <c r="J16" s="343">
        <v>0</v>
      </c>
      <c r="K16" s="343">
        <v>0</v>
      </c>
    </row>
    <row r="17" spans="1:11" ht="42" customHeight="1" hidden="1">
      <c r="A17" s="341" t="s">
        <v>752</v>
      </c>
      <c r="B17" s="342" t="s">
        <v>136</v>
      </c>
      <c r="C17" s="342" t="s">
        <v>540</v>
      </c>
      <c r="D17" s="342" t="s">
        <v>564</v>
      </c>
      <c r="E17" s="342" t="s">
        <v>719</v>
      </c>
      <c r="F17" s="342" t="s">
        <v>719</v>
      </c>
      <c r="G17" s="342" t="s">
        <v>719</v>
      </c>
      <c r="H17" s="342" t="s">
        <v>748</v>
      </c>
      <c r="I17" s="344">
        <v>800</v>
      </c>
      <c r="J17" s="343">
        <f>J18</f>
        <v>0</v>
      </c>
      <c r="K17" s="343">
        <f>K18</f>
        <v>0</v>
      </c>
    </row>
    <row r="18" spans="1:11" ht="41.25" customHeight="1" hidden="1">
      <c r="A18" s="345" t="s">
        <v>753</v>
      </c>
      <c r="B18" s="342" t="s">
        <v>136</v>
      </c>
      <c r="C18" s="342" t="s">
        <v>540</v>
      </c>
      <c r="D18" s="342" t="s">
        <v>564</v>
      </c>
      <c r="E18" s="342" t="s">
        <v>719</v>
      </c>
      <c r="F18" s="342" t="s">
        <v>719</v>
      </c>
      <c r="G18" s="342" t="s">
        <v>719</v>
      </c>
      <c r="H18" s="342" t="s">
        <v>748</v>
      </c>
      <c r="I18" s="344">
        <v>810</v>
      </c>
      <c r="J18" s="343">
        <v>0</v>
      </c>
      <c r="K18" s="343">
        <v>0</v>
      </c>
    </row>
    <row r="19" spans="1:12" ht="42" customHeight="1" hidden="1">
      <c r="A19" s="345" t="s">
        <v>754</v>
      </c>
      <c r="B19" s="342" t="s">
        <v>136</v>
      </c>
      <c r="C19" s="342" t="s">
        <v>540</v>
      </c>
      <c r="D19" s="342" t="s">
        <v>564</v>
      </c>
      <c r="E19" s="342" t="s">
        <v>719</v>
      </c>
      <c r="F19" s="342" t="s">
        <v>719</v>
      </c>
      <c r="G19" s="342" t="s">
        <v>289</v>
      </c>
      <c r="H19" s="342" t="s">
        <v>748</v>
      </c>
      <c r="I19" s="344">
        <v>810</v>
      </c>
      <c r="J19" s="343">
        <v>0</v>
      </c>
      <c r="K19" s="343">
        <v>0</v>
      </c>
      <c r="L19" s="346"/>
    </row>
    <row r="20" spans="1:11" ht="27" customHeight="1">
      <c r="A20" s="341" t="s">
        <v>755</v>
      </c>
      <c r="B20" s="342" t="s">
        <v>136</v>
      </c>
      <c r="C20" s="342" t="s">
        <v>540</v>
      </c>
      <c r="D20" s="342" t="s">
        <v>297</v>
      </c>
      <c r="E20" s="342" t="s">
        <v>719</v>
      </c>
      <c r="F20" s="342" t="s">
        <v>719</v>
      </c>
      <c r="G20" s="342" t="s">
        <v>719</v>
      </c>
      <c r="H20" s="342" t="s">
        <v>748</v>
      </c>
      <c r="I20" s="342" t="s">
        <v>721</v>
      </c>
      <c r="J20" s="343">
        <f>J28-J24</f>
        <v>7788.099999999991</v>
      </c>
      <c r="K20" s="343">
        <v>-6450.179</v>
      </c>
    </row>
    <row r="21" spans="1:11" ht="15" customHeight="1">
      <c r="A21" s="347" t="s">
        <v>756</v>
      </c>
      <c r="B21" s="342" t="s">
        <v>136</v>
      </c>
      <c r="C21" s="342" t="s">
        <v>540</v>
      </c>
      <c r="D21" s="342" t="s">
        <v>297</v>
      </c>
      <c r="E21" s="342" t="s">
        <v>542</v>
      </c>
      <c r="F21" s="342" t="s">
        <v>719</v>
      </c>
      <c r="G21" s="342" t="s">
        <v>719</v>
      </c>
      <c r="H21" s="342" t="s">
        <v>748</v>
      </c>
      <c r="I21" s="342" t="s">
        <v>757</v>
      </c>
      <c r="J21" s="343">
        <f aca="true" t="shared" si="0" ref="J21:K23">J22</f>
        <v>63783.8</v>
      </c>
      <c r="K21" s="343">
        <f t="shared" si="0"/>
        <v>55594.9</v>
      </c>
    </row>
    <row r="22" spans="1:11" ht="15" customHeight="1">
      <c r="A22" s="347" t="s">
        <v>758</v>
      </c>
      <c r="B22" s="342" t="s">
        <v>136</v>
      </c>
      <c r="C22" s="342" t="s">
        <v>540</v>
      </c>
      <c r="D22" s="342" t="s">
        <v>297</v>
      </c>
      <c r="E22" s="342" t="s">
        <v>542</v>
      </c>
      <c r="F22" s="342" t="s">
        <v>540</v>
      </c>
      <c r="G22" s="342" t="s">
        <v>719</v>
      </c>
      <c r="H22" s="342" t="s">
        <v>748</v>
      </c>
      <c r="I22" s="342" t="s">
        <v>757</v>
      </c>
      <c r="J22" s="343">
        <f t="shared" si="0"/>
        <v>63783.8</v>
      </c>
      <c r="K22" s="343">
        <f t="shared" si="0"/>
        <v>55594.9</v>
      </c>
    </row>
    <row r="23" spans="1:11" ht="27.75" customHeight="1">
      <c r="A23" s="347" t="s">
        <v>759</v>
      </c>
      <c r="B23" s="342" t="s">
        <v>136</v>
      </c>
      <c r="C23" s="342" t="s">
        <v>540</v>
      </c>
      <c r="D23" s="342" t="s">
        <v>297</v>
      </c>
      <c r="E23" s="342" t="s">
        <v>542</v>
      </c>
      <c r="F23" s="342" t="s">
        <v>540</v>
      </c>
      <c r="G23" s="342" t="s">
        <v>719</v>
      </c>
      <c r="H23" s="342" t="s">
        <v>748</v>
      </c>
      <c r="I23" s="342" t="s">
        <v>760</v>
      </c>
      <c r="J23" s="343">
        <f t="shared" si="0"/>
        <v>63783.8</v>
      </c>
      <c r="K23" s="343">
        <f t="shared" si="0"/>
        <v>55594.9</v>
      </c>
    </row>
    <row r="24" spans="1:11" ht="28.5" customHeight="1">
      <c r="A24" s="347" t="s">
        <v>761</v>
      </c>
      <c r="B24" s="342" t="s">
        <v>136</v>
      </c>
      <c r="C24" s="342" t="s">
        <v>540</v>
      </c>
      <c r="D24" s="342" t="s">
        <v>297</v>
      </c>
      <c r="E24" s="342" t="s">
        <v>542</v>
      </c>
      <c r="F24" s="342" t="s">
        <v>540</v>
      </c>
      <c r="G24" s="342" t="s">
        <v>289</v>
      </c>
      <c r="H24" s="342" t="s">
        <v>748</v>
      </c>
      <c r="I24" s="342" t="s">
        <v>760</v>
      </c>
      <c r="J24" s="343">
        <v>63783.8</v>
      </c>
      <c r="K24" s="343">
        <v>55594.9</v>
      </c>
    </row>
    <row r="25" spans="1:11" ht="15" customHeight="1">
      <c r="A25" s="347" t="s">
        <v>762</v>
      </c>
      <c r="B25" s="342" t="s">
        <v>136</v>
      </c>
      <c r="C25" s="342" t="s">
        <v>540</v>
      </c>
      <c r="D25" s="342" t="s">
        <v>297</v>
      </c>
      <c r="E25" s="342" t="s">
        <v>719</v>
      </c>
      <c r="F25" s="342" t="s">
        <v>719</v>
      </c>
      <c r="G25" s="342" t="s">
        <v>719</v>
      </c>
      <c r="H25" s="342" t="s">
        <v>748</v>
      </c>
      <c r="I25" s="342" t="s">
        <v>763</v>
      </c>
      <c r="J25" s="343">
        <f aca="true" t="shared" si="1" ref="J25:K27">J26</f>
        <v>71571.9</v>
      </c>
      <c r="K25" s="343">
        <f t="shared" si="1"/>
        <v>49144.7</v>
      </c>
    </row>
    <row r="26" spans="1:11" ht="15" customHeight="1">
      <c r="A26" s="347" t="s">
        <v>764</v>
      </c>
      <c r="B26" s="342" t="s">
        <v>136</v>
      </c>
      <c r="C26" s="342" t="s">
        <v>540</v>
      </c>
      <c r="D26" s="342" t="s">
        <v>297</v>
      </c>
      <c r="E26" s="342" t="s">
        <v>542</v>
      </c>
      <c r="F26" s="342" t="s">
        <v>719</v>
      </c>
      <c r="G26" s="342" t="s">
        <v>719</v>
      </c>
      <c r="H26" s="342" t="s">
        <v>748</v>
      </c>
      <c r="I26" s="342" t="s">
        <v>763</v>
      </c>
      <c r="J26" s="343">
        <f t="shared" si="1"/>
        <v>71571.9</v>
      </c>
      <c r="K26" s="343">
        <f t="shared" si="1"/>
        <v>49144.7</v>
      </c>
    </row>
    <row r="27" spans="1:11" ht="24" customHeight="1">
      <c r="A27" s="347" t="s">
        <v>765</v>
      </c>
      <c r="B27" s="342" t="s">
        <v>136</v>
      </c>
      <c r="C27" s="342" t="s">
        <v>540</v>
      </c>
      <c r="D27" s="342" t="s">
        <v>297</v>
      </c>
      <c r="E27" s="342" t="s">
        <v>542</v>
      </c>
      <c r="F27" s="342" t="s">
        <v>540</v>
      </c>
      <c r="G27" s="342" t="s">
        <v>719</v>
      </c>
      <c r="H27" s="342" t="s">
        <v>748</v>
      </c>
      <c r="I27" s="342" t="s">
        <v>766</v>
      </c>
      <c r="J27" s="343">
        <f t="shared" si="1"/>
        <v>71571.9</v>
      </c>
      <c r="K27" s="343">
        <f t="shared" si="1"/>
        <v>49144.7</v>
      </c>
    </row>
    <row r="28" spans="1:11" ht="27" customHeight="1">
      <c r="A28" s="347" t="s">
        <v>767</v>
      </c>
      <c r="B28" s="342" t="s">
        <v>136</v>
      </c>
      <c r="C28" s="342" t="s">
        <v>540</v>
      </c>
      <c r="D28" s="342" t="s">
        <v>297</v>
      </c>
      <c r="E28" s="342" t="s">
        <v>542</v>
      </c>
      <c r="F28" s="342" t="s">
        <v>540</v>
      </c>
      <c r="G28" s="342" t="s">
        <v>289</v>
      </c>
      <c r="H28" s="342" t="s">
        <v>748</v>
      </c>
      <c r="I28" s="342" t="s">
        <v>766</v>
      </c>
      <c r="J28" s="343">
        <v>71571.9</v>
      </c>
      <c r="K28" s="343">
        <v>49144.7</v>
      </c>
    </row>
    <row r="29" spans="1:11" ht="27" customHeight="1" hidden="1">
      <c r="A29" s="347" t="s">
        <v>768</v>
      </c>
      <c r="B29" s="342" t="s">
        <v>136</v>
      </c>
      <c r="C29" s="342" t="s">
        <v>769</v>
      </c>
      <c r="D29" s="342" t="s">
        <v>770</v>
      </c>
      <c r="E29" s="342" t="s">
        <v>719</v>
      </c>
      <c r="F29" s="342" t="s">
        <v>719</v>
      </c>
      <c r="G29" s="342" t="s">
        <v>719</v>
      </c>
      <c r="H29" s="342" t="s">
        <v>748</v>
      </c>
      <c r="I29" s="342" t="s">
        <v>721</v>
      </c>
      <c r="J29" s="343">
        <f aca="true" t="shared" si="2" ref="J29:K31">J30</f>
        <v>0</v>
      </c>
      <c r="K29" s="343">
        <f t="shared" si="2"/>
        <v>0</v>
      </c>
    </row>
    <row r="30" spans="1:11" ht="29.25" customHeight="1" hidden="1">
      <c r="A30" s="347" t="s">
        <v>771</v>
      </c>
      <c r="B30" s="342" t="s">
        <v>136</v>
      </c>
      <c r="C30" s="342" t="s">
        <v>769</v>
      </c>
      <c r="D30" s="342" t="s">
        <v>772</v>
      </c>
      <c r="E30" s="342" t="s">
        <v>540</v>
      </c>
      <c r="F30" s="342" t="s">
        <v>719</v>
      </c>
      <c r="G30" s="342" t="s">
        <v>719</v>
      </c>
      <c r="H30" s="342" t="s">
        <v>748</v>
      </c>
      <c r="I30" s="342" t="s">
        <v>721</v>
      </c>
      <c r="J30" s="343">
        <f t="shared" si="2"/>
        <v>0</v>
      </c>
      <c r="K30" s="343">
        <f t="shared" si="2"/>
        <v>0</v>
      </c>
    </row>
    <row r="31" spans="1:11" ht="30" customHeight="1" hidden="1">
      <c r="A31" s="347" t="s">
        <v>773</v>
      </c>
      <c r="B31" s="342" t="s">
        <v>136</v>
      </c>
      <c r="C31" s="342" t="s">
        <v>540</v>
      </c>
      <c r="D31" s="342" t="s">
        <v>770</v>
      </c>
      <c r="E31" s="342" t="s">
        <v>540</v>
      </c>
      <c r="F31" s="342" t="s">
        <v>719</v>
      </c>
      <c r="G31" s="342" t="s">
        <v>719</v>
      </c>
      <c r="H31" s="342" t="s">
        <v>748</v>
      </c>
      <c r="I31" s="342" t="s">
        <v>774</v>
      </c>
      <c r="J31" s="343">
        <f t="shared" si="2"/>
        <v>0</v>
      </c>
      <c r="K31" s="343">
        <f t="shared" si="2"/>
        <v>0</v>
      </c>
    </row>
    <row r="32" spans="1:11" ht="27" customHeight="1" hidden="1">
      <c r="A32" s="347" t="s">
        <v>775</v>
      </c>
      <c r="B32" s="342" t="s">
        <v>136</v>
      </c>
      <c r="C32" s="342" t="s">
        <v>540</v>
      </c>
      <c r="D32" s="342" t="s">
        <v>770</v>
      </c>
      <c r="E32" s="342" t="s">
        <v>540</v>
      </c>
      <c r="F32" s="342" t="s">
        <v>719</v>
      </c>
      <c r="G32" s="342" t="s">
        <v>289</v>
      </c>
      <c r="H32" s="342" t="s">
        <v>748</v>
      </c>
      <c r="I32" s="342" t="s">
        <v>774</v>
      </c>
      <c r="J32" s="343">
        <v>0</v>
      </c>
      <c r="K32" s="343">
        <v>0</v>
      </c>
    </row>
    <row r="33" spans="1:11" ht="27.75" customHeight="1">
      <c r="A33" s="347" t="s">
        <v>776</v>
      </c>
      <c r="B33" s="342" t="s">
        <v>136</v>
      </c>
      <c r="C33" s="342" t="s">
        <v>777</v>
      </c>
      <c r="D33" s="342" t="s">
        <v>719</v>
      </c>
      <c r="E33" s="342" t="s">
        <v>719</v>
      </c>
      <c r="F33" s="342" t="s">
        <v>719</v>
      </c>
      <c r="G33" s="342" t="s">
        <v>719</v>
      </c>
      <c r="H33" s="342" t="s">
        <v>748</v>
      </c>
      <c r="I33" s="342" t="s">
        <v>721</v>
      </c>
      <c r="J33" s="343">
        <f>J13+J29+J20</f>
        <v>7788.099999999991</v>
      </c>
      <c r="K33" s="343">
        <f>K13+K29+K20</f>
        <v>-6450.179</v>
      </c>
    </row>
    <row r="34" spans="2:11" ht="12.75">
      <c r="B34" s="348"/>
      <c r="C34" s="348"/>
      <c r="D34" s="348"/>
      <c r="E34" s="348"/>
      <c r="F34" s="348"/>
      <c r="G34" s="348"/>
      <c r="H34" s="348"/>
      <c r="I34" s="348"/>
      <c r="J34" s="348"/>
      <c r="K34" s="348"/>
    </row>
    <row r="35" spans="2:11" ht="12.75">
      <c r="B35" s="348"/>
      <c r="C35" s="348"/>
      <c r="D35" s="348"/>
      <c r="E35" s="348"/>
      <c r="F35" s="348"/>
      <c r="G35" s="348"/>
      <c r="H35" s="348"/>
      <c r="I35" s="348"/>
      <c r="J35" s="348"/>
      <c r="K35" s="348"/>
    </row>
    <row r="36" spans="2:11" ht="12.75">
      <c r="B36" s="348"/>
      <c r="C36" s="348"/>
      <c r="D36" s="348"/>
      <c r="E36" s="348"/>
      <c r="F36" s="348"/>
      <c r="G36" s="348"/>
      <c r="H36" s="348"/>
      <c r="I36" s="348"/>
      <c r="J36" s="348"/>
      <c r="K36" s="348"/>
    </row>
    <row r="37" spans="2:11" ht="12.75">
      <c r="B37" s="348"/>
      <c r="C37" s="348"/>
      <c r="D37" s="348"/>
      <c r="E37" s="348"/>
      <c r="F37" s="348"/>
      <c r="G37" s="348"/>
      <c r="H37" s="348"/>
      <c r="I37" s="348"/>
      <c r="J37" s="348"/>
      <c r="K37" s="348"/>
    </row>
  </sheetData>
  <sheetProtection/>
  <mergeCells count="10">
    <mergeCell ref="J11:K11"/>
    <mergeCell ref="A8:K8"/>
    <mergeCell ref="A5:K5"/>
    <mergeCell ref="B1:K1"/>
    <mergeCell ref="A2:K2"/>
    <mergeCell ref="A3:K3"/>
    <mergeCell ref="A4:K4"/>
    <mergeCell ref="A9:J9"/>
    <mergeCell ref="A11:A12"/>
    <mergeCell ref="B11:I11"/>
  </mergeCells>
  <printOptions/>
  <pageMargins left="0.35433070866141736" right="0.15748031496062992" top="0.1968503937007874" bottom="0.1968503937007874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2"/>
  <sheetViews>
    <sheetView view="pageBreakPreview" zoomScale="60" zoomScaleNormal="75" zoomScalePageLayoutView="0" workbookViewId="0" topLeftCell="A1">
      <selection activeCell="A7" sqref="A7:H7"/>
    </sheetView>
  </sheetViews>
  <sheetFormatPr defaultColWidth="9.00390625" defaultRowHeight="15.75" outlineLevelCol="2"/>
  <cols>
    <col min="1" max="1" width="54.50390625" style="291" customWidth="1"/>
    <col min="2" max="2" width="11.75390625" style="323" customWidth="1"/>
    <col min="3" max="3" width="9.125" style="291" customWidth="1"/>
    <col min="4" max="4" width="7.375" style="291" customWidth="1"/>
    <col min="5" max="5" width="13.625" style="291" customWidth="1"/>
    <col min="6" max="6" width="10.25390625" style="291" customWidth="1"/>
    <col min="7" max="8" width="13.50390625" style="291" customWidth="1" outlineLevel="2"/>
    <col min="9" max="16384" width="9.00390625" style="291" customWidth="1"/>
  </cols>
  <sheetData>
    <row r="1" spans="3:8" ht="15.75">
      <c r="C1" s="360" t="s">
        <v>778</v>
      </c>
      <c r="D1" s="360"/>
      <c r="E1" s="360"/>
      <c r="F1" s="360"/>
      <c r="G1" s="360"/>
      <c r="H1" s="352"/>
    </row>
    <row r="2" spans="1:8" ht="15.75">
      <c r="A2" s="360" t="s">
        <v>118</v>
      </c>
      <c r="B2" s="360"/>
      <c r="C2" s="360"/>
      <c r="D2" s="360"/>
      <c r="E2" s="360"/>
      <c r="F2" s="352"/>
      <c r="G2" s="352"/>
      <c r="H2" s="352"/>
    </row>
    <row r="3" spans="1:8" ht="15.75" customHeight="1">
      <c r="A3" s="360" t="s">
        <v>119</v>
      </c>
      <c r="B3" s="360"/>
      <c r="C3" s="360"/>
      <c r="D3" s="360"/>
      <c r="E3" s="360"/>
      <c r="F3" s="352"/>
      <c r="G3" s="352"/>
      <c r="H3" s="352"/>
    </row>
    <row r="4" spans="1:8" ht="15.75" customHeight="1">
      <c r="A4" s="360" t="s">
        <v>120</v>
      </c>
      <c r="B4" s="360"/>
      <c r="C4" s="360"/>
      <c r="D4" s="360"/>
      <c r="E4" s="360"/>
      <c r="F4" s="352"/>
      <c r="G4" s="352"/>
      <c r="H4" s="352"/>
    </row>
    <row r="5" spans="1:8" ht="15.75">
      <c r="A5" s="360" t="s">
        <v>121</v>
      </c>
      <c r="B5" s="360"/>
      <c r="C5" s="360"/>
      <c r="D5" s="360"/>
      <c r="E5" s="360"/>
      <c r="F5" s="352"/>
      <c r="G5" s="352"/>
      <c r="H5" s="352"/>
    </row>
    <row r="6" spans="3:8" ht="15.75">
      <c r="C6" s="292"/>
      <c r="D6" s="292"/>
      <c r="E6" s="292"/>
      <c r="F6" s="292"/>
      <c r="G6" s="292"/>
      <c r="H6" s="292"/>
    </row>
    <row r="7" spans="1:8" ht="40.5" customHeight="1">
      <c r="A7" s="361" t="s">
        <v>779</v>
      </c>
      <c r="B7" s="362"/>
      <c r="C7" s="362"/>
      <c r="D7" s="362"/>
      <c r="E7" s="362"/>
      <c r="F7" s="362"/>
      <c r="G7" s="362"/>
      <c r="H7" s="363"/>
    </row>
    <row r="8" spans="6:8" ht="28.5" customHeight="1">
      <c r="F8" s="293"/>
      <c r="G8" s="293"/>
      <c r="H8" s="293" t="s">
        <v>533</v>
      </c>
    </row>
    <row r="9" spans="1:8" ht="36" customHeight="1">
      <c r="A9" s="366" t="s">
        <v>902</v>
      </c>
      <c r="B9" s="366" t="s">
        <v>722</v>
      </c>
      <c r="C9" s="366" t="s">
        <v>534</v>
      </c>
      <c r="D9" s="366" t="s">
        <v>535</v>
      </c>
      <c r="E9" s="366" t="s">
        <v>536</v>
      </c>
      <c r="F9" s="366" t="s">
        <v>537</v>
      </c>
      <c r="G9" s="364" t="s">
        <v>538</v>
      </c>
      <c r="H9" s="365"/>
    </row>
    <row r="10" spans="1:8" ht="209.25" customHeight="1">
      <c r="A10" s="367"/>
      <c r="B10" s="367"/>
      <c r="C10" s="367"/>
      <c r="D10" s="367"/>
      <c r="E10" s="367"/>
      <c r="F10" s="367"/>
      <c r="G10" s="268" t="s">
        <v>135</v>
      </c>
      <c r="H10" s="268" t="s">
        <v>122</v>
      </c>
    </row>
    <row r="11" spans="1:8" s="298" customFormat="1" ht="54" customHeight="1">
      <c r="A11" s="295" t="s">
        <v>137</v>
      </c>
      <c r="B11" s="296" t="s">
        <v>136</v>
      </c>
      <c r="C11" s="294"/>
      <c r="D11" s="294"/>
      <c r="E11" s="294"/>
      <c r="F11" s="294"/>
      <c r="G11" s="326">
        <f>G12+G109+G119+G129+G179+G287+G305</f>
        <v>59297.72060000001</v>
      </c>
      <c r="H11" s="326">
        <f>H12+H109+H119+H129+H179+H287+H305</f>
        <v>37261.156</v>
      </c>
    </row>
    <row r="12" spans="1:8" s="298" customFormat="1" ht="15.75" customHeight="1">
      <c r="A12" s="295" t="s">
        <v>539</v>
      </c>
      <c r="B12" s="296" t="s">
        <v>136</v>
      </c>
      <c r="C12" s="296" t="s">
        <v>540</v>
      </c>
      <c r="D12" s="296"/>
      <c r="E12" s="296"/>
      <c r="F12" s="296"/>
      <c r="G12" s="297">
        <f>G13+G24+G39+G48</f>
        <v>12650.44</v>
      </c>
      <c r="H12" s="297">
        <f>H13+H24+H39+H48</f>
        <v>12298.845999999998</v>
      </c>
    </row>
    <row r="13" spans="1:8" s="298" customFormat="1" ht="65.25" customHeight="1">
      <c r="A13" s="295" t="s">
        <v>541</v>
      </c>
      <c r="B13" s="296" t="s">
        <v>136</v>
      </c>
      <c r="C13" s="296" t="s">
        <v>540</v>
      </c>
      <c r="D13" s="296" t="s">
        <v>542</v>
      </c>
      <c r="E13" s="296"/>
      <c r="F13" s="296"/>
      <c r="G13" s="300">
        <f aca="true" t="shared" si="0" ref="G13:H15">G14</f>
        <v>1081.2000000000003</v>
      </c>
      <c r="H13" s="300">
        <f t="shared" si="0"/>
        <v>1080.803</v>
      </c>
    </row>
    <row r="14" spans="1:8" ht="78.75" customHeight="1">
      <c r="A14" s="302" t="s">
        <v>543</v>
      </c>
      <c r="B14" s="303" t="s">
        <v>136</v>
      </c>
      <c r="C14" s="303" t="s">
        <v>540</v>
      </c>
      <c r="D14" s="303" t="s">
        <v>542</v>
      </c>
      <c r="E14" s="303" t="s">
        <v>544</v>
      </c>
      <c r="F14" s="303"/>
      <c r="G14" s="304">
        <f t="shared" si="0"/>
        <v>1081.2000000000003</v>
      </c>
      <c r="H14" s="304">
        <f t="shared" si="0"/>
        <v>1080.803</v>
      </c>
    </row>
    <row r="15" spans="1:8" ht="15.75" customHeight="1">
      <c r="A15" s="302" t="s">
        <v>545</v>
      </c>
      <c r="B15" s="303" t="s">
        <v>136</v>
      </c>
      <c r="C15" s="303" t="s">
        <v>540</v>
      </c>
      <c r="D15" s="303" t="s">
        <v>542</v>
      </c>
      <c r="E15" s="303" t="s">
        <v>546</v>
      </c>
      <c r="F15" s="303"/>
      <c r="G15" s="304">
        <f t="shared" si="0"/>
        <v>1081.2000000000003</v>
      </c>
      <c r="H15" s="304">
        <f t="shared" si="0"/>
        <v>1080.803</v>
      </c>
    </row>
    <row r="16" spans="1:8" ht="34.5" customHeight="1">
      <c r="A16" s="302" t="s">
        <v>547</v>
      </c>
      <c r="B16" s="303" t="s">
        <v>136</v>
      </c>
      <c r="C16" s="303" t="s">
        <v>540</v>
      </c>
      <c r="D16" s="303" t="s">
        <v>542</v>
      </c>
      <c r="E16" s="303" t="s">
        <v>548</v>
      </c>
      <c r="F16" s="303"/>
      <c r="G16" s="304">
        <f>G17+G21</f>
        <v>1081.2000000000003</v>
      </c>
      <c r="H16" s="304">
        <f>H17+H21</f>
        <v>1080.803</v>
      </c>
    </row>
    <row r="17" spans="1:8" ht="81" customHeight="1">
      <c r="A17" s="302" t="s">
        <v>723</v>
      </c>
      <c r="B17" s="303" t="s">
        <v>136</v>
      </c>
      <c r="C17" s="303" t="s">
        <v>540</v>
      </c>
      <c r="D17" s="303" t="s">
        <v>542</v>
      </c>
      <c r="E17" s="303" t="s">
        <v>548</v>
      </c>
      <c r="F17" s="303" t="s">
        <v>550</v>
      </c>
      <c r="G17" s="304">
        <f>G18</f>
        <v>1076.1000000000004</v>
      </c>
      <c r="H17" s="304">
        <f>H18</f>
        <v>1075.7030000000002</v>
      </c>
    </row>
    <row r="18" spans="1:8" ht="34.5" customHeight="1">
      <c r="A18" s="302" t="s">
        <v>551</v>
      </c>
      <c r="B18" s="303" t="s">
        <v>136</v>
      </c>
      <c r="C18" s="303" t="s">
        <v>540</v>
      </c>
      <c r="D18" s="303" t="s">
        <v>542</v>
      </c>
      <c r="E18" s="303" t="s">
        <v>548</v>
      </c>
      <c r="F18" s="303" t="s">
        <v>552</v>
      </c>
      <c r="G18" s="304">
        <f>G19+G20</f>
        <v>1076.1000000000004</v>
      </c>
      <c r="H18" s="304">
        <f>H19+H20</f>
        <v>1075.7030000000002</v>
      </c>
    </row>
    <row r="19" spans="1:8" ht="33.75" customHeight="1">
      <c r="A19" s="302" t="s">
        <v>553</v>
      </c>
      <c r="B19" s="303" t="s">
        <v>136</v>
      </c>
      <c r="C19" s="303" t="s">
        <v>540</v>
      </c>
      <c r="D19" s="303" t="s">
        <v>542</v>
      </c>
      <c r="E19" s="303" t="s">
        <v>548</v>
      </c>
      <c r="F19" s="303" t="s">
        <v>554</v>
      </c>
      <c r="G19" s="304">
        <f>832.4+180+11+35+12.9-8.1</f>
        <v>1063.2000000000003</v>
      </c>
      <c r="H19" s="304">
        <v>1062.823</v>
      </c>
    </row>
    <row r="20" spans="1:8" ht="55.5" customHeight="1">
      <c r="A20" s="302" t="s">
        <v>555</v>
      </c>
      <c r="B20" s="303" t="s">
        <v>136</v>
      </c>
      <c r="C20" s="303" t="s">
        <v>540</v>
      </c>
      <c r="D20" s="303" t="s">
        <v>542</v>
      </c>
      <c r="E20" s="303" t="s">
        <v>548</v>
      </c>
      <c r="F20" s="303" t="s">
        <v>556</v>
      </c>
      <c r="G20" s="304">
        <f>80+14+30-64-40-7.1</f>
        <v>12.9</v>
      </c>
      <c r="H20" s="304">
        <v>12.88</v>
      </c>
    </row>
    <row r="21" spans="1:8" ht="34.5" customHeight="1">
      <c r="A21" s="302" t="s">
        <v>557</v>
      </c>
      <c r="B21" s="303" t="s">
        <v>136</v>
      </c>
      <c r="C21" s="303" t="s">
        <v>540</v>
      </c>
      <c r="D21" s="303" t="s">
        <v>542</v>
      </c>
      <c r="E21" s="303" t="s">
        <v>548</v>
      </c>
      <c r="F21" s="303" t="s">
        <v>558</v>
      </c>
      <c r="G21" s="304">
        <f>G22</f>
        <v>5.1</v>
      </c>
      <c r="H21" s="304">
        <f>H22</f>
        <v>5.1</v>
      </c>
    </row>
    <row r="22" spans="1:8" ht="57.75" customHeight="1">
      <c r="A22" s="327" t="s">
        <v>579</v>
      </c>
      <c r="B22" s="303" t="s">
        <v>136</v>
      </c>
      <c r="C22" s="303" t="s">
        <v>540</v>
      </c>
      <c r="D22" s="303" t="s">
        <v>542</v>
      </c>
      <c r="E22" s="303" t="s">
        <v>548</v>
      </c>
      <c r="F22" s="303" t="s">
        <v>560</v>
      </c>
      <c r="G22" s="304">
        <f>G23</f>
        <v>5.1</v>
      </c>
      <c r="H22" s="304">
        <f>H23</f>
        <v>5.1</v>
      </c>
    </row>
    <row r="23" spans="1:8" ht="63.75" customHeight="1">
      <c r="A23" s="302" t="s">
        <v>561</v>
      </c>
      <c r="B23" s="303" t="s">
        <v>136</v>
      </c>
      <c r="C23" s="303" t="s">
        <v>540</v>
      </c>
      <c r="D23" s="303" t="s">
        <v>542</v>
      </c>
      <c r="E23" s="303" t="s">
        <v>548</v>
      </c>
      <c r="F23" s="303" t="s">
        <v>562</v>
      </c>
      <c r="G23" s="304">
        <f>82+56-30-58-30-14.9</f>
        <v>5.1</v>
      </c>
      <c r="H23" s="304">
        <v>5.1</v>
      </c>
    </row>
    <row r="24" spans="1:8" s="313" customFormat="1" ht="89.25" customHeight="1">
      <c r="A24" s="311" t="s">
        <v>580</v>
      </c>
      <c r="B24" s="312" t="s">
        <v>136</v>
      </c>
      <c r="C24" s="312" t="s">
        <v>540</v>
      </c>
      <c r="D24" s="312" t="s">
        <v>581</v>
      </c>
      <c r="E24" s="296"/>
      <c r="F24" s="312"/>
      <c r="G24" s="300">
        <f>G25</f>
        <v>6338.31</v>
      </c>
      <c r="H24" s="300">
        <f>H25</f>
        <v>6230.312999999999</v>
      </c>
    </row>
    <row r="25" spans="1:8" s="301" customFormat="1" ht="65.25" customHeight="1">
      <c r="A25" s="307" t="s">
        <v>543</v>
      </c>
      <c r="B25" s="303" t="s">
        <v>136</v>
      </c>
      <c r="C25" s="303" t="s">
        <v>540</v>
      </c>
      <c r="D25" s="303" t="s">
        <v>581</v>
      </c>
      <c r="E25" s="303" t="s">
        <v>544</v>
      </c>
      <c r="F25" s="303"/>
      <c r="G25" s="315">
        <f>G26</f>
        <v>6338.31</v>
      </c>
      <c r="H25" s="315">
        <f>H26</f>
        <v>6230.312999999999</v>
      </c>
    </row>
    <row r="26" spans="1:8" s="301" customFormat="1" ht="31.5" customHeight="1">
      <c r="A26" s="307" t="s">
        <v>565</v>
      </c>
      <c r="B26" s="303" t="s">
        <v>136</v>
      </c>
      <c r="C26" s="303" t="s">
        <v>540</v>
      </c>
      <c r="D26" s="303" t="s">
        <v>581</v>
      </c>
      <c r="E26" s="303" t="s">
        <v>566</v>
      </c>
      <c r="F26" s="303"/>
      <c r="G26" s="315">
        <f>G27+G35</f>
        <v>6338.31</v>
      </c>
      <c r="H26" s="315">
        <f>H27+H35</f>
        <v>6230.312999999999</v>
      </c>
    </row>
    <row r="27" spans="1:8" s="301" customFormat="1" ht="46.5" customHeight="1">
      <c r="A27" s="307" t="s">
        <v>567</v>
      </c>
      <c r="B27" s="303" t="s">
        <v>136</v>
      </c>
      <c r="C27" s="303" t="s">
        <v>540</v>
      </c>
      <c r="D27" s="303" t="s">
        <v>581</v>
      </c>
      <c r="E27" s="303" t="s">
        <v>568</v>
      </c>
      <c r="F27" s="303"/>
      <c r="G27" s="315">
        <f>G28+G32</f>
        <v>6101.910000000001</v>
      </c>
      <c r="H27" s="315">
        <f>H28+H32</f>
        <v>5993.958</v>
      </c>
    </row>
    <row r="28" spans="1:8" s="301" customFormat="1" ht="103.5" customHeight="1">
      <c r="A28" s="302" t="s">
        <v>549</v>
      </c>
      <c r="B28" s="303" t="s">
        <v>136</v>
      </c>
      <c r="C28" s="303" t="s">
        <v>540</v>
      </c>
      <c r="D28" s="303" t="s">
        <v>581</v>
      </c>
      <c r="E28" s="303" t="s">
        <v>568</v>
      </c>
      <c r="F28" s="303" t="s">
        <v>550</v>
      </c>
      <c r="G28" s="315">
        <f>G29</f>
        <v>6004.910000000001</v>
      </c>
      <c r="H28" s="315">
        <f>H29</f>
        <v>5898.941</v>
      </c>
    </row>
    <row r="29" spans="1:8" s="301" customFormat="1" ht="31.5" customHeight="1">
      <c r="A29" s="302" t="s">
        <v>551</v>
      </c>
      <c r="B29" s="303" t="s">
        <v>136</v>
      </c>
      <c r="C29" s="303" t="s">
        <v>540</v>
      </c>
      <c r="D29" s="303" t="s">
        <v>581</v>
      </c>
      <c r="E29" s="303" t="s">
        <v>568</v>
      </c>
      <c r="F29" s="303" t="s">
        <v>552</v>
      </c>
      <c r="G29" s="315">
        <f>G30+G31</f>
        <v>6004.910000000001</v>
      </c>
      <c r="H29" s="315">
        <f>H30+H31</f>
        <v>5898.941</v>
      </c>
    </row>
    <row r="30" spans="1:8" s="301" customFormat="1" ht="31.5" customHeight="1">
      <c r="A30" s="302" t="s">
        <v>553</v>
      </c>
      <c r="B30" s="303" t="s">
        <v>136</v>
      </c>
      <c r="C30" s="303" t="s">
        <v>540</v>
      </c>
      <c r="D30" s="303" t="s">
        <v>581</v>
      </c>
      <c r="E30" s="303" t="s">
        <v>568</v>
      </c>
      <c r="F30" s="303" t="s">
        <v>554</v>
      </c>
      <c r="G30" s="315">
        <f>4660+1594+180-180-244-84.69</f>
        <v>5925.31</v>
      </c>
      <c r="H30" s="315">
        <v>5819.42</v>
      </c>
    </row>
    <row r="31" spans="1:8" s="301" customFormat="1" ht="57.75" customHeight="1">
      <c r="A31" s="302" t="s">
        <v>555</v>
      </c>
      <c r="B31" s="303" t="s">
        <v>136</v>
      </c>
      <c r="C31" s="303" t="s">
        <v>540</v>
      </c>
      <c r="D31" s="303" t="s">
        <v>581</v>
      </c>
      <c r="E31" s="303" t="s">
        <v>568</v>
      </c>
      <c r="F31" s="303" t="s">
        <v>556</v>
      </c>
      <c r="G31" s="315">
        <f>345+24.5-3.7-165.8-100-20.4</f>
        <v>79.6</v>
      </c>
      <c r="H31" s="315">
        <v>79.521</v>
      </c>
    </row>
    <row r="32" spans="1:8" s="301" customFormat="1" ht="40.5" customHeight="1">
      <c r="A32" s="302" t="s">
        <v>557</v>
      </c>
      <c r="B32" s="303" t="s">
        <v>136</v>
      </c>
      <c r="C32" s="303" t="s">
        <v>540</v>
      </c>
      <c r="D32" s="303" t="s">
        <v>581</v>
      </c>
      <c r="E32" s="303" t="s">
        <v>568</v>
      </c>
      <c r="F32" s="303" t="s">
        <v>558</v>
      </c>
      <c r="G32" s="315">
        <f>G33</f>
        <v>97</v>
      </c>
      <c r="H32" s="315">
        <f>H33</f>
        <v>95.017</v>
      </c>
    </row>
    <row r="33" spans="1:8" s="301" customFormat="1" ht="60" customHeight="1">
      <c r="A33" s="302" t="s">
        <v>579</v>
      </c>
      <c r="B33" s="303" t="s">
        <v>136</v>
      </c>
      <c r="C33" s="303" t="s">
        <v>540</v>
      </c>
      <c r="D33" s="303" t="s">
        <v>581</v>
      </c>
      <c r="E33" s="303" t="s">
        <v>568</v>
      </c>
      <c r="F33" s="303" t="s">
        <v>560</v>
      </c>
      <c r="G33" s="315">
        <f>G34</f>
        <v>97</v>
      </c>
      <c r="H33" s="315">
        <f>H34</f>
        <v>95.017</v>
      </c>
    </row>
    <row r="34" spans="1:8" s="301" customFormat="1" ht="48" customHeight="1">
      <c r="A34" s="302" t="s">
        <v>561</v>
      </c>
      <c r="B34" s="303" t="s">
        <v>136</v>
      </c>
      <c r="C34" s="303" t="s">
        <v>540</v>
      </c>
      <c r="D34" s="303" t="s">
        <v>581</v>
      </c>
      <c r="E34" s="303" t="s">
        <v>568</v>
      </c>
      <c r="F34" s="303" t="s">
        <v>562</v>
      </c>
      <c r="G34" s="315">
        <f>143+123+35+51-242-13</f>
        <v>97</v>
      </c>
      <c r="H34" s="315">
        <v>95.017</v>
      </c>
    </row>
    <row r="35" spans="1:8" s="301" customFormat="1" ht="170.25" customHeight="1">
      <c r="A35" s="291" t="s">
        <v>582</v>
      </c>
      <c r="B35" s="303" t="s">
        <v>136</v>
      </c>
      <c r="C35" s="303" t="s">
        <v>540</v>
      </c>
      <c r="D35" s="303" t="s">
        <v>581</v>
      </c>
      <c r="E35" s="303" t="s">
        <v>583</v>
      </c>
      <c r="F35" s="303"/>
      <c r="G35" s="315">
        <f aca="true" t="shared" si="1" ref="G35:H37">G36</f>
        <v>236.4</v>
      </c>
      <c r="H35" s="315">
        <f t="shared" si="1"/>
        <v>236.355</v>
      </c>
    </row>
    <row r="36" spans="1:8" s="301" customFormat="1" ht="48" customHeight="1">
      <c r="A36" s="302" t="s">
        <v>549</v>
      </c>
      <c r="B36" s="303" t="s">
        <v>136</v>
      </c>
      <c r="C36" s="303" t="s">
        <v>540</v>
      </c>
      <c r="D36" s="303" t="s">
        <v>581</v>
      </c>
      <c r="E36" s="303" t="s">
        <v>583</v>
      </c>
      <c r="F36" s="303" t="s">
        <v>550</v>
      </c>
      <c r="G36" s="315">
        <f t="shared" si="1"/>
        <v>236.4</v>
      </c>
      <c r="H36" s="315">
        <f t="shared" si="1"/>
        <v>236.355</v>
      </c>
    </row>
    <row r="37" spans="1:8" s="301" customFormat="1" ht="48" customHeight="1">
      <c r="A37" s="302" t="s">
        <v>551</v>
      </c>
      <c r="B37" s="303" t="s">
        <v>136</v>
      </c>
      <c r="C37" s="303" t="s">
        <v>540</v>
      </c>
      <c r="D37" s="303" t="s">
        <v>581</v>
      </c>
      <c r="E37" s="303" t="s">
        <v>583</v>
      </c>
      <c r="F37" s="303" t="s">
        <v>552</v>
      </c>
      <c r="G37" s="315">
        <f t="shared" si="1"/>
        <v>236.4</v>
      </c>
      <c r="H37" s="315">
        <f t="shared" si="1"/>
        <v>236.355</v>
      </c>
    </row>
    <row r="38" spans="1:8" s="301" customFormat="1" ht="31.5" customHeight="1">
      <c r="A38" s="302" t="s">
        <v>553</v>
      </c>
      <c r="B38" s="303" t="s">
        <v>136</v>
      </c>
      <c r="C38" s="303" t="s">
        <v>540</v>
      </c>
      <c r="D38" s="303" t="s">
        <v>581</v>
      </c>
      <c r="E38" s="303" t="s">
        <v>583</v>
      </c>
      <c r="F38" s="303" t="s">
        <v>554</v>
      </c>
      <c r="G38" s="315">
        <v>236.4</v>
      </c>
      <c r="H38" s="315">
        <v>236.355</v>
      </c>
    </row>
    <row r="39" spans="1:8" s="313" customFormat="1" ht="20.25" customHeight="1">
      <c r="A39" s="316" t="s">
        <v>584</v>
      </c>
      <c r="B39" s="296" t="s">
        <v>136</v>
      </c>
      <c r="C39" s="296" t="s">
        <v>540</v>
      </c>
      <c r="D39" s="296" t="s">
        <v>585</v>
      </c>
      <c r="E39" s="296"/>
      <c r="F39" s="296"/>
      <c r="G39" s="306">
        <f aca="true" t="shared" si="2" ref="G39:H41">G40</f>
        <v>100</v>
      </c>
      <c r="H39" s="306">
        <f t="shared" si="2"/>
        <v>0</v>
      </c>
    </row>
    <row r="40" spans="1:8" s="301" customFormat="1" ht="18.75" customHeight="1">
      <c r="A40" s="317" t="s">
        <v>584</v>
      </c>
      <c r="B40" s="303" t="s">
        <v>136</v>
      </c>
      <c r="C40" s="303" t="s">
        <v>540</v>
      </c>
      <c r="D40" s="303" t="s">
        <v>585</v>
      </c>
      <c r="E40" s="303" t="s">
        <v>586</v>
      </c>
      <c r="F40" s="303"/>
      <c r="G40" s="304">
        <f t="shared" si="2"/>
        <v>100</v>
      </c>
      <c r="H40" s="304">
        <f t="shared" si="2"/>
        <v>0</v>
      </c>
    </row>
    <row r="41" spans="1:8" s="301" customFormat="1" ht="31.5" customHeight="1">
      <c r="A41" s="317" t="s">
        <v>587</v>
      </c>
      <c r="B41" s="303" t="s">
        <v>136</v>
      </c>
      <c r="C41" s="303" t="s">
        <v>540</v>
      </c>
      <c r="D41" s="303" t="s">
        <v>585</v>
      </c>
      <c r="E41" s="303" t="s">
        <v>588</v>
      </c>
      <c r="F41" s="303"/>
      <c r="G41" s="304">
        <f t="shared" si="2"/>
        <v>100</v>
      </c>
      <c r="H41" s="304">
        <f t="shared" si="2"/>
        <v>0</v>
      </c>
    </row>
    <row r="42" spans="1:8" s="301" customFormat="1" ht="38.25" customHeight="1">
      <c r="A42" s="317" t="s">
        <v>589</v>
      </c>
      <c r="B42" s="303" t="s">
        <v>136</v>
      </c>
      <c r="C42" s="303" t="s">
        <v>540</v>
      </c>
      <c r="D42" s="303" t="s">
        <v>585</v>
      </c>
      <c r="E42" s="303" t="s">
        <v>590</v>
      </c>
      <c r="F42" s="303"/>
      <c r="G42" s="304">
        <f>G43+G45</f>
        <v>100</v>
      </c>
      <c r="H42" s="304">
        <f>H43+H45</f>
        <v>0</v>
      </c>
    </row>
    <row r="43" spans="1:8" s="301" customFormat="1" ht="20.25" customHeight="1">
      <c r="A43" s="317" t="s">
        <v>569</v>
      </c>
      <c r="B43" s="303" t="s">
        <v>136</v>
      </c>
      <c r="C43" s="303" t="s">
        <v>540</v>
      </c>
      <c r="D43" s="303" t="s">
        <v>585</v>
      </c>
      <c r="E43" s="303" t="s">
        <v>590</v>
      </c>
      <c r="F43" s="303" t="s">
        <v>570</v>
      </c>
      <c r="G43" s="315">
        <f>G44</f>
        <v>50</v>
      </c>
      <c r="H43" s="315">
        <f>H44</f>
        <v>0</v>
      </c>
    </row>
    <row r="44" spans="1:8" s="301" customFormat="1" ht="20.25" customHeight="1">
      <c r="A44" s="317" t="s">
        <v>591</v>
      </c>
      <c r="B44" s="303" t="s">
        <v>136</v>
      </c>
      <c r="C44" s="303" t="s">
        <v>540</v>
      </c>
      <c r="D44" s="303" t="s">
        <v>585</v>
      </c>
      <c r="E44" s="303" t="s">
        <v>590</v>
      </c>
      <c r="F44" s="303" t="s">
        <v>592</v>
      </c>
      <c r="G44" s="315">
        <f>100-50</f>
        <v>50</v>
      </c>
      <c r="H44" s="315">
        <v>0</v>
      </c>
    </row>
    <row r="45" spans="1:8" s="301" customFormat="1" ht="65.25" customHeight="1">
      <c r="A45" s="317" t="s">
        <v>593</v>
      </c>
      <c r="B45" s="303" t="s">
        <v>136</v>
      </c>
      <c r="C45" s="303" t="s">
        <v>540</v>
      </c>
      <c r="D45" s="303" t="s">
        <v>585</v>
      </c>
      <c r="E45" s="303" t="s">
        <v>594</v>
      </c>
      <c r="F45" s="303"/>
      <c r="G45" s="315">
        <f>G46</f>
        <v>50</v>
      </c>
      <c r="H45" s="315">
        <f>H46</f>
        <v>0</v>
      </c>
    </row>
    <row r="46" spans="1:8" ht="15.75">
      <c r="A46" s="317" t="s">
        <v>569</v>
      </c>
      <c r="B46" s="303" t="s">
        <v>136</v>
      </c>
      <c r="C46" s="303" t="s">
        <v>540</v>
      </c>
      <c r="D46" s="303" t="s">
        <v>585</v>
      </c>
      <c r="E46" s="303" t="s">
        <v>594</v>
      </c>
      <c r="F46" s="303" t="s">
        <v>570</v>
      </c>
      <c r="G46" s="304">
        <f>G47</f>
        <v>50</v>
      </c>
      <c r="H46" s="304">
        <f>H47</f>
        <v>0</v>
      </c>
    </row>
    <row r="47" spans="1:8" ht="15.75">
      <c r="A47" s="317" t="s">
        <v>591</v>
      </c>
      <c r="B47" s="303" t="s">
        <v>136</v>
      </c>
      <c r="C47" s="303" t="s">
        <v>540</v>
      </c>
      <c r="D47" s="303" t="s">
        <v>585</v>
      </c>
      <c r="E47" s="303" t="s">
        <v>594</v>
      </c>
      <c r="F47" s="303" t="s">
        <v>592</v>
      </c>
      <c r="G47" s="304">
        <f>100-50</f>
        <v>50</v>
      </c>
      <c r="H47" s="304">
        <v>0</v>
      </c>
    </row>
    <row r="48" spans="1:8" ht="15.75">
      <c r="A48" s="305" t="s">
        <v>595</v>
      </c>
      <c r="B48" s="296" t="s">
        <v>136</v>
      </c>
      <c r="C48" s="296" t="s">
        <v>540</v>
      </c>
      <c r="D48" s="296" t="s">
        <v>596</v>
      </c>
      <c r="E48" s="309"/>
      <c r="F48" s="303"/>
      <c r="G48" s="306">
        <f>G49+G57+G73+G66</f>
        <v>5130.93</v>
      </c>
      <c r="H48" s="306">
        <f>H49+H57+H73+H66</f>
        <v>4987.73</v>
      </c>
    </row>
    <row r="49" spans="1:8" ht="47.25">
      <c r="A49" s="317" t="s">
        <v>603</v>
      </c>
      <c r="B49" s="303" t="s">
        <v>136</v>
      </c>
      <c r="C49" s="303" t="s">
        <v>540</v>
      </c>
      <c r="D49" s="303" t="s">
        <v>596</v>
      </c>
      <c r="E49" s="309" t="s">
        <v>604</v>
      </c>
      <c r="F49" s="303"/>
      <c r="G49" s="304">
        <f>G50</f>
        <v>3144.5</v>
      </c>
      <c r="H49" s="304">
        <f>H50</f>
        <v>3039.018</v>
      </c>
    </row>
    <row r="50" spans="1:8" ht="15.75">
      <c r="A50" s="310" t="s">
        <v>605</v>
      </c>
      <c r="B50" s="303" t="s">
        <v>136</v>
      </c>
      <c r="C50" s="309" t="s">
        <v>540</v>
      </c>
      <c r="D50" s="303" t="s">
        <v>596</v>
      </c>
      <c r="E50" s="309" t="s">
        <v>606</v>
      </c>
      <c r="F50" s="309"/>
      <c r="G50" s="304">
        <f>G51+G54</f>
        <v>3144.5</v>
      </c>
      <c r="H50" s="304">
        <f>H51+H54</f>
        <v>3039.018</v>
      </c>
    </row>
    <row r="51" spans="1:8" ht="15.75">
      <c r="A51" s="302" t="s">
        <v>557</v>
      </c>
      <c r="B51" s="303" t="s">
        <v>136</v>
      </c>
      <c r="C51" s="309" t="s">
        <v>540</v>
      </c>
      <c r="D51" s="303" t="s">
        <v>596</v>
      </c>
      <c r="E51" s="309" t="s">
        <v>606</v>
      </c>
      <c r="F51" s="309" t="s">
        <v>558</v>
      </c>
      <c r="G51" s="304">
        <f>G52</f>
        <v>3140</v>
      </c>
      <c r="H51" s="304">
        <f>H52</f>
        <v>3034.908</v>
      </c>
    </row>
    <row r="52" spans="1:8" ht="47.25">
      <c r="A52" s="302" t="s">
        <v>579</v>
      </c>
      <c r="B52" s="303" t="s">
        <v>136</v>
      </c>
      <c r="C52" s="309" t="s">
        <v>540</v>
      </c>
      <c r="D52" s="303" t="s">
        <v>596</v>
      </c>
      <c r="E52" s="309" t="s">
        <v>606</v>
      </c>
      <c r="F52" s="309" t="s">
        <v>560</v>
      </c>
      <c r="G52" s="304">
        <f>G53</f>
        <v>3140</v>
      </c>
      <c r="H52" s="304">
        <f>H53</f>
        <v>3034.908</v>
      </c>
    </row>
    <row r="53" spans="1:8" ht="47.25">
      <c r="A53" s="302" t="s">
        <v>561</v>
      </c>
      <c r="B53" s="303" t="s">
        <v>136</v>
      </c>
      <c r="C53" s="309" t="s">
        <v>540</v>
      </c>
      <c r="D53" s="303" t="s">
        <v>596</v>
      </c>
      <c r="E53" s="309" t="s">
        <v>606</v>
      </c>
      <c r="F53" s="309" t="s">
        <v>562</v>
      </c>
      <c r="G53" s="304">
        <f>750+300+200+20+230+1780-140</f>
        <v>3140</v>
      </c>
      <c r="H53" s="304">
        <v>3034.908</v>
      </c>
    </row>
    <row r="54" spans="1:8" ht="33" customHeight="1">
      <c r="A54" s="302" t="s">
        <v>569</v>
      </c>
      <c r="B54" s="303" t="s">
        <v>136</v>
      </c>
      <c r="C54" s="309" t="s">
        <v>540</v>
      </c>
      <c r="D54" s="303" t="s">
        <v>596</v>
      </c>
      <c r="E54" s="309" t="s">
        <v>606</v>
      </c>
      <c r="F54" s="309" t="s">
        <v>570</v>
      </c>
      <c r="G54" s="304">
        <f>G55</f>
        <v>4.5</v>
      </c>
      <c r="H54" s="304">
        <f>H55</f>
        <v>4.11</v>
      </c>
    </row>
    <row r="55" spans="1:8" ht="36.75" customHeight="1">
      <c r="A55" s="302" t="s">
        <v>571</v>
      </c>
      <c r="B55" s="303" t="s">
        <v>136</v>
      </c>
      <c r="C55" s="309" t="s">
        <v>540</v>
      </c>
      <c r="D55" s="303" t="s">
        <v>596</v>
      </c>
      <c r="E55" s="309" t="s">
        <v>606</v>
      </c>
      <c r="F55" s="309" t="s">
        <v>572</v>
      </c>
      <c r="G55" s="304">
        <f>G56</f>
        <v>4.5</v>
      </c>
      <c r="H55" s="304">
        <f>H56</f>
        <v>4.11</v>
      </c>
    </row>
    <row r="56" spans="1:8" ht="36.75" customHeight="1">
      <c r="A56" s="302" t="s">
        <v>573</v>
      </c>
      <c r="B56" s="303" t="s">
        <v>136</v>
      </c>
      <c r="C56" s="309" t="s">
        <v>540</v>
      </c>
      <c r="D56" s="303" t="s">
        <v>596</v>
      </c>
      <c r="E56" s="309" t="s">
        <v>606</v>
      </c>
      <c r="F56" s="309" t="s">
        <v>574</v>
      </c>
      <c r="G56" s="304">
        <f>16.5-12</f>
        <v>4.5</v>
      </c>
      <c r="H56" s="304">
        <v>4.11</v>
      </c>
    </row>
    <row r="57" spans="1:8" ht="91.5" customHeight="1">
      <c r="A57" s="317" t="s">
        <v>607</v>
      </c>
      <c r="B57" s="309" t="s">
        <v>136</v>
      </c>
      <c r="C57" s="309" t="s">
        <v>540</v>
      </c>
      <c r="D57" s="303" t="s">
        <v>596</v>
      </c>
      <c r="E57" s="309" t="s">
        <v>608</v>
      </c>
      <c r="F57" s="307"/>
      <c r="G57" s="304">
        <f>G58</f>
        <v>383.93</v>
      </c>
      <c r="H57" s="304">
        <f>H58</f>
        <v>369.931</v>
      </c>
    </row>
    <row r="58" spans="1:8" ht="31.5" customHeight="1">
      <c r="A58" s="318" t="s">
        <v>609</v>
      </c>
      <c r="B58" s="309" t="s">
        <v>136</v>
      </c>
      <c r="C58" s="309" t="s">
        <v>540</v>
      </c>
      <c r="D58" s="303" t="s">
        <v>596</v>
      </c>
      <c r="E58" s="309" t="s">
        <v>610</v>
      </c>
      <c r="F58" s="307"/>
      <c r="G58" s="304">
        <f>G59+G62+G71</f>
        <v>383.93</v>
      </c>
      <c r="H58" s="304">
        <f>H59+H62+H71</f>
        <v>369.931</v>
      </c>
    </row>
    <row r="59" spans="1:8" ht="63.75" customHeight="1">
      <c r="A59" s="302" t="s">
        <v>723</v>
      </c>
      <c r="B59" s="309" t="s">
        <v>136</v>
      </c>
      <c r="C59" s="309" t="s">
        <v>540</v>
      </c>
      <c r="D59" s="309" t="s">
        <v>596</v>
      </c>
      <c r="E59" s="309" t="s">
        <v>610</v>
      </c>
      <c r="F59" s="309" t="s">
        <v>550</v>
      </c>
      <c r="G59" s="304">
        <f>G60</f>
        <v>1.4000000000000004</v>
      </c>
      <c r="H59" s="304">
        <f>H60</f>
        <v>1.4</v>
      </c>
    </row>
    <row r="60" spans="1:8" ht="42.75" customHeight="1">
      <c r="A60" s="302" t="s">
        <v>551</v>
      </c>
      <c r="B60" s="309" t="s">
        <v>136</v>
      </c>
      <c r="C60" s="309" t="s">
        <v>540</v>
      </c>
      <c r="D60" s="309" t="s">
        <v>596</v>
      </c>
      <c r="E60" s="309" t="s">
        <v>610</v>
      </c>
      <c r="F60" s="309" t="s">
        <v>552</v>
      </c>
      <c r="G60" s="304">
        <f>G61</f>
        <v>1.4000000000000004</v>
      </c>
      <c r="H60" s="304">
        <f>H61</f>
        <v>1.4</v>
      </c>
    </row>
    <row r="61" spans="1:8" ht="58.5" customHeight="1">
      <c r="A61" s="302" t="s">
        <v>555</v>
      </c>
      <c r="B61" s="309" t="s">
        <v>136</v>
      </c>
      <c r="C61" s="309" t="s">
        <v>540</v>
      </c>
      <c r="D61" s="309" t="s">
        <v>596</v>
      </c>
      <c r="E61" s="309" t="s">
        <v>610</v>
      </c>
      <c r="F61" s="309" t="s">
        <v>556</v>
      </c>
      <c r="G61" s="304">
        <f>14-12.6</f>
        <v>1.4000000000000004</v>
      </c>
      <c r="H61" s="304">
        <v>1.4</v>
      </c>
    </row>
    <row r="62" spans="1:8" ht="45.75" customHeight="1">
      <c r="A62" s="302" t="s">
        <v>557</v>
      </c>
      <c r="B62" s="309" t="s">
        <v>136</v>
      </c>
      <c r="C62" s="309" t="s">
        <v>540</v>
      </c>
      <c r="D62" s="309" t="s">
        <v>596</v>
      </c>
      <c r="E62" s="309" t="s">
        <v>610</v>
      </c>
      <c r="F62" s="309" t="s">
        <v>558</v>
      </c>
      <c r="G62" s="304">
        <f>G63</f>
        <v>310.73</v>
      </c>
      <c r="H62" s="304">
        <f>H63</f>
        <v>297.963</v>
      </c>
    </row>
    <row r="63" spans="1:8" ht="47.25">
      <c r="A63" s="302" t="s">
        <v>579</v>
      </c>
      <c r="B63" s="309" t="s">
        <v>136</v>
      </c>
      <c r="C63" s="309" t="s">
        <v>540</v>
      </c>
      <c r="D63" s="309" t="s">
        <v>596</v>
      </c>
      <c r="E63" s="309" t="s">
        <v>610</v>
      </c>
      <c r="F63" s="309" t="s">
        <v>560</v>
      </c>
      <c r="G63" s="307">
        <f>G64</f>
        <v>310.73</v>
      </c>
      <c r="H63" s="349">
        <f>H64</f>
        <v>297.963</v>
      </c>
    </row>
    <row r="64" spans="1:8" ht="45.75" customHeight="1">
      <c r="A64" s="302" t="s">
        <v>561</v>
      </c>
      <c r="B64" s="309" t="s">
        <v>136</v>
      </c>
      <c r="C64" s="309" t="s">
        <v>540</v>
      </c>
      <c r="D64" s="309" t="s">
        <v>596</v>
      </c>
      <c r="E64" s="309" t="s">
        <v>610</v>
      </c>
      <c r="F64" s="309" t="s">
        <v>562</v>
      </c>
      <c r="G64" s="307">
        <f>110-14+100+54+38.6+31.4-9.27</f>
        <v>310.73</v>
      </c>
      <c r="H64" s="349">
        <v>297.963</v>
      </c>
    </row>
    <row r="65" spans="1:8" s="323" customFormat="1" ht="0.75" customHeight="1" hidden="1">
      <c r="A65" s="307" t="s">
        <v>611</v>
      </c>
      <c r="B65" s="303" t="s">
        <v>136</v>
      </c>
      <c r="C65" s="309" t="s">
        <v>540</v>
      </c>
      <c r="D65" s="309" t="s">
        <v>596</v>
      </c>
      <c r="E65" s="303" t="s">
        <v>612</v>
      </c>
      <c r="F65" s="303"/>
      <c r="G65" s="304">
        <f aca="true" t="shared" si="3" ref="G65:H69">G66</f>
        <v>0</v>
      </c>
      <c r="H65" s="304">
        <f t="shared" si="3"/>
        <v>0</v>
      </c>
    </row>
    <row r="66" spans="1:8" s="323" customFormat="1" ht="48" customHeight="1" hidden="1">
      <c r="A66" s="318" t="s">
        <v>613</v>
      </c>
      <c r="B66" s="303" t="s">
        <v>136</v>
      </c>
      <c r="C66" s="309" t="s">
        <v>540</v>
      </c>
      <c r="D66" s="309" t="s">
        <v>596</v>
      </c>
      <c r="E66" s="303" t="s">
        <v>614</v>
      </c>
      <c r="F66" s="303"/>
      <c r="G66" s="304">
        <f t="shared" si="3"/>
        <v>0</v>
      </c>
      <c r="H66" s="304">
        <f t="shared" si="3"/>
        <v>0</v>
      </c>
    </row>
    <row r="67" spans="1:8" s="323" customFormat="1" ht="56.25" customHeight="1" hidden="1">
      <c r="A67" s="307" t="s">
        <v>615</v>
      </c>
      <c r="B67" s="303" t="s">
        <v>136</v>
      </c>
      <c r="C67" s="309" t="s">
        <v>540</v>
      </c>
      <c r="D67" s="309" t="s">
        <v>596</v>
      </c>
      <c r="E67" s="303" t="s">
        <v>616</v>
      </c>
      <c r="F67" s="303"/>
      <c r="G67" s="304">
        <f t="shared" si="3"/>
        <v>0</v>
      </c>
      <c r="H67" s="304">
        <f t="shared" si="3"/>
        <v>0</v>
      </c>
    </row>
    <row r="68" spans="1:8" s="323" customFormat="1" ht="48" customHeight="1" hidden="1">
      <c r="A68" s="302" t="s">
        <v>557</v>
      </c>
      <c r="B68" s="303" t="s">
        <v>136</v>
      </c>
      <c r="C68" s="309" t="s">
        <v>540</v>
      </c>
      <c r="D68" s="309" t="s">
        <v>596</v>
      </c>
      <c r="E68" s="303" t="s">
        <v>616</v>
      </c>
      <c r="F68" s="309" t="s">
        <v>558</v>
      </c>
      <c r="G68" s="304">
        <f t="shared" si="3"/>
        <v>0</v>
      </c>
      <c r="H68" s="304">
        <f t="shared" si="3"/>
        <v>0</v>
      </c>
    </row>
    <row r="69" spans="1:8" s="323" customFormat="1" ht="66.75" customHeight="1" hidden="1">
      <c r="A69" s="302" t="s">
        <v>559</v>
      </c>
      <c r="B69" s="303" t="s">
        <v>136</v>
      </c>
      <c r="C69" s="309" t="s">
        <v>540</v>
      </c>
      <c r="D69" s="309" t="s">
        <v>596</v>
      </c>
      <c r="E69" s="303" t="s">
        <v>616</v>
      </c>
      <c r="F69" s="309" t="s">
        <v>560</v>
      </c>
      <c r="G69" s="304">
        <f t="shared" si="3"/>
        <v>0</v>
      </c>
      <c r="H69" s="304">
        <f t="shared" si="3"/>
        <v>0</v>
      </c>
    </row>
    <row r="70" spans="1:8" s="323" customFormat="1" ht="84.75" customHeight="1" hidden="1">
      <c r="A70" s="302" t="s">
        <v>617</v>
      </c>
      <c r="B70" s="303" t="s">
        <v>136</v>
      </c>
      <c r="C70" s="309" t="s">
        <v>540</v>
      </c>
      <c r="D70" s="309" t="s">
        <v>596</v>
      </c>
      <c r="E70" s="303" t="s">
        <v>616</v>
      </c>
      <c r="F70" s="309" t="s">
        <v>618</v>
      </c>
      <c r="G70" s="304">
        <v>0</v>
      </c>
      <c r="H70" s="304">
        <v>0</v>
      </c>
    </row>
    <row r="71" spans="1:8" s="323" customFormat="1" ht="33.75" customHeight="1">
      <c r="A71" s="302" t="s">
        <v>569</v>
      </c>
      <c r="B71" s="309" t="s">
        <v>136</v>
      </c>
      <c r="C71" s="309" t="s">
        <v>540</v>
      </c>
      <c r="D71" s="309" t="s">
        <v>596</v>
      </c>
      <c r="E71" s="309" t="s">
        <v>610</v>
      </c>
      <c r="F71" s="309" t="s">
        <v>570</v>
      </c>
      <c r="G71" s="304">
        <f>G72</f>
        <v>71.8</v>
      </c>
      <c r="H71" s="304">
        <f>H72</f>
        <v>70.568</v>
      </c>
    </row>
    <row r="72" spans="1:8" s="323" customFormat="1" ht="26.25" customHeight="1">
      <c r="A72" s="302" t="s">
        <v>619</v>
      </c>
      <c r="B72" s="309" t="s">
        <v>136</v>
      </c>
      <c r="C72" s="309" t="s">
        <v>540</v>
      </c>
      <c r="D72" s="309" t="s">
        <v>596</v>
      </c>
      <c r="E72" s="309" t="s">
        <v>610</v>
      </c>
      <c r="F72" s="309" t="s">
        <v>620</v>
      </c>
      <c r="G72" s="304">
        <f>71.8</f>
        <v>71.8</v>
      </c>
      <c r="H72" s="304">
        <v>70.568</v>
      </c>
    </row>
    <row r="73" spans="1:8" ht="30" customHeight="1">
      <c r="A73" s="307" t="s">
        <v>621</v>
      </c>
      <c r="B73" s="309" t="s">
        <v>136</v>
      </c>
      <c r="C73" s="303" t="s">
        <v>540</v>
      </c>
      <c r="D73" s="303" t="s">
        <v>596</v>
      </c>
      <c r="E73" s="309" t="s">
        <v>622</v>
      </c>
      <c r="F73" s="309"/>
      <c r="G73" s="304">
        <f>G74+G81+G102+G98+G89</f>
        <v>1602.5</v>
      </c>
      <c r="H73" s="304">
        <f>H74+H81+H102+H98+H89</f>
        <v>1578.781</v>
      </c>
    </row>
    <row r="74" spans="1:8" ht="61.5" customHeight="1" hidden="1">
      <c r="A74" s="307" t="s">
        <v>254</v>
      </c>
      <c r="B74" s="309" t="s">
        <v>136</v>
      </c>
      <c r="C74" s="303" t="s">
        <v>540</v>
      </c>
      <c r="D74" s="303" t="s">
        <v>596</v>
      </c>
      <c r="E74" s="309" t="s">
        <v>255</v>
      </c>
      <c r="F74" s="309"/>
      <c r="G74" s="304">
        <f>G75+G78</f>
        <v>250</v>
      </c>
      <c r="H74" s="304">
        <f>H75+H78</f>
        <v>233.992</v>
      </c>
    </row>
    <row r="75" spans="1:8" ht="63" customHeight="1" hidden="1">
      <c r="A75" s="302" t="s">
        <v>723</v>
      </c>
      <c r="B75" s="309" t="s">
        <v>136</v>
      </c>
      <c r="C75" s="303" t="s">
        <v>540</v>
      </c>
      <c r="D75" s="303" t="s">
        <v>596</v>
      </c>
      <c r="E75" s="309" t="s">
        <v>255</v>
      </c>
      <c r="F75" s="309" t="s">
        <v>550</v>
      </c>
      <c r="G75" s="304">
        <f>G76</f>
        <v>0</v>
      </c>
      <c r="H75" s="304">
        <f>H76</f>
        <v>0</v>
      </c>
    </row>
    <row r="76" spans="1:8" ht="15.75" customHeight="1" hidden="1">
      <c r="A76" s="302" t="s">
        <v>551</v>
      </c>
      <c r="B76" s="309" t="s">
        <v>136</v>
      </c>
      <c r="C76" s="303" t="s">
        <v>540</v>
      </c>
      <c r="D76" s="303" t="s">
        <v>596</v>
      </c>
      <c r="E76" s="309" t="s">
        <v>255</v>
      </c>
      <c r="F76" s="309" t="s">
        <v>552</v>
      </c>
      <c r="G76" s="304">
        <f>G77</f>
        <v>0</v>
      </c>
      <c r="H76" s="304">
        <f>H77</f>
        <v>0</v>
      </c>
    </row>
    <row r="77" spans="1:8" ht="47.25" customHeight="1" hidden="1">
      <c r="A77" s="302" t="s">
        <v>555</v>
      </c>
      <c r="B77" s="309" t="s">
        <v>136</v>
      </c>
      <c r="C77" s="303" t="s">
        <v>540</v>
      </c>
      <c r="D77" s="303" t="s">
        <v>596</v>
      </c>
      <c r="E77" s="309" t="s">
        <v>255</v>
      </c>
      <c r="F77" s="309" t="s">
        <v>556</v>
      </c>
      <c r="G77" s="304">
        <f>2.8-2.8</f>
        <v>0</v>
      </c>
      <c r="H77" s="304">
        <f>2.8-2.8</f>
        <v>0</v>
      </c>
    </row>
    <row r="78" spans="1:8" ht="63.75" customHeight="1">
      <c r="A78" s="302" t="s">
        <v>723</v>
      </c>
      <c r="B78" s="309" t="s">
        <v>136</v>
      </c>
      <c r="C78" s="303" t="s">
        <v>540</v>
      </c>
      <c r="D78" s="303" t="s">
        <v>596</v>
      </c>
      <c r="E78" s="309" t="s">
        <v>255</v>
      </c>
      <c r="F78" s="303" t="s">
        <v>550</v>
      </c>
      <c r="G78" s="304">
        <f>G79</f>
        <v>250</v>
      </c>
      <c r="H78" s="304">
        <f>H79</f>
        <v>233.992</v>
      </c>
    </row>
    <row r="79" spans="1:8" ht="30" customHeight="1">
      <c r="A79" s="302" t="s">
        <v>551</v>
      </c>
      <c r="B79" s="309" t="s">
        <v>136</v>
      </c>
      <c r="C79" s="303" t="s">
        <v>540</v>
      </c>
      <c r="D79" s="303" t="s">
        <v>596</v>
      </c>
      <c r="E79" s="309" t="s">
        <v>255</v>
      </c>
      <c r="F79" s="303" t="s">
        <v>552</v>
      </c>
      <c r="G79" s="304">
        <f>G80</f>
        <v>250</v>
      </c>
      <c r="H79" s="304">
        <f>H80</f>
        <v>233.992</v>
      </c>
    </row>
    <row r="80" spans="1:8" ht="26.25" customHeight="1">
      <c r="A80" s="302" t="s">
        <v>553</v>
      </c>
      <c r="B80" s="309" t="s">
        <v>136</v>
      </c>
      <c r="C80" s="303" t="s">
        <v>540</v>
      </c>
      <c r="D80" s="303" t="s">
        <v>596</v>
      </c>
      <c r="E80" s="309" t="s">
        <v>255</v>
      </c>
      <c r="F80" s="303" t="s">
        <v>554</v>
      </c>
      <c r="G80" s="304">
        <v>250</v>
      </c>
      <c r="H80" s="304">
        <v>233.992</v>
      </c>
    </row>
    <row r="81" spans="1:8" ht="94.5">
      <c r="A81" s="317" t="s">
        <v>258</v>
      </c>
      <c r="B81" s="309" t="s">
        <v>136</v>
      </c>
      <c r="C81" s="303" t="s">
        <v>540</v>
      </c>
      <c r="D81" s="303" t="s">
        <v>596</v>
      </c>
      <c r="E81" s="309" t="s">
        <v>259</v>
      </c>
      <c r="F81" s="309"/>
      <c r="G81" s="304">
        <f>G82+G86</f>
        <v>1290.6</v>
      </c>
      <c r="H81" s="304">
        <f>H82+H86</f>
        <v>1282.932</v>
      </c>
    </row>
    <row r="82" spans="1:8" ht="108.75" customHeight="1">
      <c r="A82" s="302" t="s">
        <v>723</v>
      </c>
      <c r="B82" s="309" t="s">
        <v>136</v>
      </c>
      <c r="C82" s="303" t="s">
        <v>540</v>
      </c>
      <c r="D82" s="303" t="s">
        <v>596</v>
      </c>
      <c r="E82" s="309" t="s">
        <v>259</v>
      </c>
      <c r="F82" s="303" t="s">
        <v>550</v>
      </c>
      <c r="G82" s="304">
        <f>G83</f>
        <v>370.1</v>
      </c>
      <c r="H82" s="304">
        <f>H83</f>
        <v>363.31600000000003</v>
      </c>
    </row>
    <row r="83" spans="1:8" ht="15.75">
      <c r="A83" s="302" t="s">
        <v>551</v>
      </c>
      <c r="B83" s="309" t="s">
        <v>136</v>
      </c>
      <c r="C83" s="303" t="s">
        <v>540</v>
      </c>
      <c r="D83" s="303" t="s">
        <v>596</v>
      </c>
      <c r="E83" s="309" t="s">
        <v>259</v>
      </c>
      <c r="F83" s="303" t="s">
        <v>552</v>
      </c>
      <c r="G83" s="304">
        <f>G84+G85</f>
        <v>370.1</v>
      </c>
      <c r="H83" s="304">
        <f>H84+H85</f>
        <v>363.31600000000003</v>
      </c>
    </row>
    <row r="84" spans="1:8" ht="15.75">
      <c r="A84" s="302" t="s">
        <v>553</v>
      </c>
      <c r="B84" s="309" t="s">
        <v>136</v>
      </c>
      <c r="C84" s="303" t="s">
        <v>540</v>
      </c>
      <c r="D84" s="303" t="s">
        <v>596</v>
      </c>
      <c r="E84" s="309" t="s">
        <v>259</v>
      </c>
      <c r="F84" s="303" t="s">
        <v>554</v>
      </c>
      <c r="G84" s="304">
        <v>354</v>
      </c>
      <c r="H84" s="304">
        <v>350.716</v>
      </c>
    </row>
    <row r="85" spans="1:8" ht="47.25">
      <c r="A85" s="302" t="s">
        <v>555</v>
      </c>
      <c r="B85" s="309" t="s">
        <v>136</v>
      </c>
      <c r="C85" s="303" t="s">
        <v>540</v>
      </c>
      <c r="D85" s="303" t="s">
        <v>596</v>
      </c>
      <c r="E85" s="309" t="s">
        <v>259</v>
      </c>
      <c r="F85" s="303" t="s">
        <v>556</v>
      </c>
      <c r="G85" s="304">
        <f>30-13.9</f>
        <v>16.1</v>
      </c>
      <c r="H85" s="304">
        <v>12.6</v>
      </c>
    </row>
    <row r="86" spans="1:8" ht="15.75">
      <c r="A86" s="302" t="s">
        <v>557</v>
      </c>
      <c r="B86" s="309" t="s">
        <v>136</v>
      </c>
      <c r="C86" s="303" t="s">
        <v>540</v>
      </c>
      <c r="D86" s="303" t="s">
        <v>596</v>
      </c>
      <c r="E86" s="309" t="s">
        <v>259</v>
      </c>
      <c r="F86" s="309" t="s">
        <v>558</v>
      </c>
      <c r="G86" s="304">
        <f>G87</f>
        <v>920.5</v>
      </c>
      <c r="H86" s="304">
        <f>H87</f>
        <v>919.616</v>
      </c>
    </row>
    <row r="87" spans="1:8" ht="41.25" customHeight="1">
      <c r="A87" s="302" t="s">
        <v>559</v>
      </c>
      <c r="B87" s="309" t="s">
        <v>136</v>
      </c>
      <c r="C87" s="303" t="s">
        <v>540</v>
      </c>
      <c r="D87" s="303" t="s">
        <v>596</v>
      </c>
      <c r="E87" s="309" t="s">
        <v>259</v>
      </c>
      <c r="F87" s="309" t="s">
        <v>560</v>
      </c>
      <c r="G87" s="304">
        <f>G88</f>
        <v>920.5</v>
      </c>
      <c r="H87" s="304">
        <f>H88</f>
        <v>919.616</v>
      </c>
    </row>
    <row r="88" spans="1:8" ht="99" customHeight="1">
      <c r="A88" s="302" t="s">
        <v>561</v>
      </c>
      <c r="B88" s="309" t="s">
        <v>136</v>
      </c>
      <c r="C88" s="303" t="s">
        <v>540</v>
      </c>
      <c r="D88" s="303" t="s">
        <v>596</v>
      </c>
      <c r="E88" s="309" t="s">
        <v>259</v>
      </c>
      <c r="F88" s="309" t="s">
        <v>562</v>
      </c>
      <c r="G88" s="304">
        <v>920.5</v>
      </c>
      <c r="H88" s="304">
        <v>919.616</v>
      </c>
    </row>
    <row r="89" spans="1:8" ht="92.25" customHeight="1" hidden="1">
      <c r="A89" s="302" t="s">
        <v>260</v>
      </c>
      <c r="B89" s="309" t="s">
        <v>136</v>
      </c>
      <c r="C89" s="303" t="s">
        <v>540</v>
      </c>
      <c r="D89" s="303" t="s">
        <v>596</v>
      </c>
      <c r="E89" s="303" t="s">
        <v>261</v>
      </c>
      <c r="F89" s="309"/>
      <c r="G89" s="304">
        <f>G90+G94</f>
        <v>0</v>
      </c>
      <c r="H89" s="304">
        <f>H90+H94</f>
        <v>0</v>
      </c>
    </row>
    <row r="90" spans="1:8" ht="62.25" customHeight="1" hidden="1">
      <c r="A90" s="302" t="s">
        <v>262</v>
      </c>
      <c r="B90" s="309" t="s">
        <v>136</v>
      </c>
      <c r="C90" s="303" t="s">
        <v>540</v>
      </c>
      <c r="D90" s="303" t="s">
        <v>596</v>
      </c>
      <c r="E90" s="303" t="s">
        <v>263</v>
      </c>
      <c r="F90" s="309"/>
      <c r="G90" s="304">
        <f aca="true" t="shared" si="4" ref="G90:H92">G91</f>
        <v>0</v>
      </c>
      <c r="H90" s="304">
        <f t="shared" si="4"/>
        <v>0</v>
      </c>
    </row>
    <row r="91" spans="1:8" ht="2.25" customHeight="1" hidden="1">
      <c r="A91" s="302" t="s">
        <v>264</v>
      </c>
      <c r="B91" s="309" t="s">
        <v>136</v>
      </c>
      <c r="C91" s="303" t="s">
        <v>540</v>
      </c>
      <c r="D91" s="303" t="s">
        <v>596</v>
      </c>
      <c r="E91" s="303" t="s">
        <v>263</v>
      </c>
      <c r="F91" s="309" t="s">
        <v>558</v>
      </c>
      <c r="G91" s="304">
        <f t="shared" si="4"/>
        <v>0</v>
      </c>
      <c r="H91" s="304">
        <f t="shared" si="4"/>
        <v>0</v>
      </c>
    </row>
    <row r="92" spans="1:8" ht="57.75" customHeight="1" hidden="1">
      <c r="A92" s="302" t="s">
        <v>557</v>
      </c>
      <c r="B92" s="309" t="s">
        <v>136</v>
      </c>
      <c r="C92" s="303" t="s">
        <v>540</v>
      </c>
      <c r="D92" s="303" t="s">
        <v>596</v>
      </c>
      <c r="E92" s="303" t="s">
        <v>263</v>
      </c>
      <c r="F92" s="309" t="s">
        <v>560</v>
      </c>
      <c r="G92" s="304">
        <f t="shared" si="4"/>
        <v>0</v>
      </c>
      <c r="H92" s="304">
        <f t="shared" si="4"/>
        <v>0</v>
      </c>
    </row>
    <row r="93" spans="1:8" ht="65.25" customHeight="1" hidden="1">
      <c r="A93" s="302" t="s">
        <v>579</v>
      </c>
      <c r="B93" s="309" t="s">
        <v>136</v>
      </c>
      <c r="C93" s="303" t="s">
        <v>540</v>
      </c>
      <c r="D93" s="303" t="s">
        <v>596</v>
      </c>
      <c r="E93" s="303" t="s">
        <v>263</v>
      </c>
      <c r="F93" s="309" t="s">
        <v>562</v>
      </c>
      <c r="G93" s="304">
        <f>100-100</f>
        <v>0</v>
      </c>
      <c r="H93" s="304">
        <f>100-100</f>
        <v>0</v>
      </c>
    </row>
    <row r="94" spans="1:8" ht="65.25" customHeight="1" hidden="1">
      <c r="A94" s="302" t="s">
        <v>801</v>
      </c>
      <c r="B94" s="309" t="s">
        <v>136</v>
      </c>
      <c r="C94" s="303" t="s">
        <v>540</v>
      </c>
      <c r="D94" s="303" t="s">
        <v>596</v>
      </c>
      <c r="E94" s="303" t="s">
        <v>265</v>
      </c>
      <c r="F94" s="309"/>
      <c r="G94" s="304">
        <f aca="true" t="shared" si="5" ref="G94:H96">G95</f>
        <v>0</v>
      </c>
      <c r="H94" s="304">
        <f t="shared" si="5"/>
        <v>0</v>
      </c>
    </row>
    <row r="95" spans="1:8" ht="62.25" customHeight="1" hidden="1">
      <c r="A95" s="302" t="s">
        <v>557</v>
      </c>
      <c r="B95" s="309" t="s">
        <v>136</v>
      </c>
      <c r="C95" s="303" t="s">
        <v>540</v>
      </c>
      <c r="D95" s="303" t="s">
        <v>596</v>
      </c>
      <c r="E95" s="303" t="s">
        <v>265</v>
      </c>
      <c r="F95" s="309" t="s">
        <v>558</v>
      </c>
      <c r="G95" s="304">
        <f t="shared" si="5"/>
        <v>0</v>
      </c>
      <c r="H95" s="304">
        <f t="shared" si="5"/>
        <v>0</v>
      </c>
    </row>
    <row r="96" spans="1:8" ht="45" customHeight="1" hidden="1">
      <c r="A96" s="302" t="s">
        <v>579</v>
      </c>
      <c r="B96" s="309" t="s">
        <v>136</v>
      </c>
      <c r="C96" s="303" t="s">
        <v>540</v>
      </c>
      <c r="D96" s="303" t="s">
        <v>596</v>
      </c>
      <c r="E96" s="303" t="s">
        <v>265</v>
      </c>
      <c r="F96" s="309" t="s">
        <v>560</v>
      </c>
      <c r="G96" s="304">
        <f t="shared" si="5"/>
        <v>0</v>
      </c>
      <c r="H96" s="304">
        <f t="shared" si="5"/>
        <v>0</v>
      </c>
    </row>
    <row r="97" spans="1:8" ht="21" customHeight="1" hidden="1">
      <c r="A97" s="302" t="s">
        <v>561</v>
      </c>
      <c r="B97" s="309" t="s">
        <v>136</v>
      </c>
      <c r="C97" s="303" t="s">
        <v>540</v>
      </c>
      <c r="D97" s="303" t="s">
        <v>596</v>
      </c>
      <c r="E97" s="303" t="s">
        <v>265</v>
      </c>
      <c r="F97" s="309" t="s">
        <v>562</v>
      </c>
      <c r="G97" s="304">
        <f>600-600</f>
        <v>0</v>
      </c>
      <c r="H97" s="304">
        <f>600-600</f>
        <v>0</v>
      </c>
    </row>
    <row r="98" spans="1:8" ht="22.5" customHeight="1" hidden="1">
      <c r="A98" s="307" t="s">
        <v>323</v>
      </c>
      <c r="B98" s="303" t="s">
        <v>136</v>
      </c>
      <c r="C98" s="303" t="s">
        <v>540</v>
      </c>
      <c r="D98" s="303" t="s">
        <v>596</v>
      </c>
      <c r="E98" s="303" t="s">
        <v>267</v>
      </c>
      <c r="F98" s="303"/>
      <c r="G98" s="304">
        <f aca="true" t="shared" si="6" ref="G98:H100">G99</f>
        <v>0</v>
      </c>
      <c r="H98" s="304">
        <f t="shared" si="6"/>
        <v>0</v>
      </c>
    </row>
    <row r="99" spans="1:8" ht="31.5" customHeight="1" hidden="1">
      <c r="A99" s="302" t="s">
        <v>557</v>
      </c>
      <c r="B99" s="303" t="s">
        <v>136</v>
      </c>
      <c r="C99" s="303" t="s">
        <v>540</v>
      </c>
      <c r="D99" s="303" t="s">
        <v>596</v>
      </c>
      <c r="E99" s="303" t="s">
        <v>267</v>
      </c>
      <c r="F99" s="309" t="s">
        <v>558</v>
      </c>
      <c r="G99" s="304">
        <f t="shared" si="6"/>
        <v>0</v>
      </c>
      <c r="H99" s="304">
        <f t="shared" si="6"/>
        <v>0</v>
      </c>
    </row>
    <row r="100" spans="1:8" ht="30" customHeight="1" hidden="1">
      <c r="A100" s="302" t="s">
        <v>559</v>
      </c>
      <c r="B100" s="303" t="s">
        <v>136</v>
      </c>
      <c r="C100" s="303" t="s">
        <v>540</v>
      </c>
      <c r="D100" s="303" t="s">
        <v>596</v>
      </c>
      <c r="E100" s="303" t="s">
        <v>267</v>
      </c>
      <c r="F100" s="309" t="s">
        <v>560</v>
      </c>
      <c r="G100" s="304">
        <f t="shared" si="6"/>
        <v>0</v>
      </c>
      <c r="H100" s="304">
        <f t="shared" si="6"/>
        <v>0</v>
      </c>
    </row>
    <row r="101" spans="1:8" ht="35.25" customHeight="1" hidden="1">
      <c r="A101" s="302" t="s">
        <v>617</v>
      </c>
      <c r="B101" s="303" t="s">
        <v>136</v>
      </c>
      <c r="C101" s="303" t="s">
        <v>540</v>
      </c>
      <c r="D101" s="303" t="s">
        <v>596</v>
      </c>
      <c r="E101" s="303" t="s">
        <v>267</v>
      </c>
      <c r="F101" s="309" t="s">
        <v>618</v>
      </c>
      <c r="G101" s="304">
        <v>0</v>
      </c>
      <c r="H101" s="304">
        <v>0</v>
      </c>
    </row>
    <row r="102" spans="1:8" ht="75.75" customHeight="1">
      <c r="A102" s="302" t="s">
        <v>268</v>
      </c>
      <c r="B102" s="309" t="s">
        <v>136</v>
      </c>
      <c r="C102" s="303" t="s">
        <v>540</v>
      </c>
      <c r="D102" s="303" t="s">
        <v>596</v>
      </c>
      <c r="E102" s="309" t="s">
        <v>269</v>
      </c>
      <c r="F102" s="309"/>
      <c r="G102" s="304">
        <f>G103+G106</f>
        <v>61.900000000000006</v>
      </c>
      <c r="H102" s="304">
        <f>H103+H106</f>
        <v>61.857</v>
      </c>
    </row>
    <row r="103" spans="1:8" ht="0.75" customHeight="1" hidden="1">
      <c r="A103" s="302" t="s">
        <v>723</v>
      </c>
      <c r="B103" s="309" t="s">
        <v>136</v>
      </c>
      <c r="C103" s="303" t="s">
        <v>540</v>
      </c>
      <c r="D103" s="303" t="s">
        <v>596</v>
      </c>
      <c r="E103" s="309" t="s">
        <v>269</v>
      </c>
      <c r="F103" s="303" t="s">
        <v>550</v>
      </c>
      <c r="G103" s="304">
        <f>G104</f>
        <v>0</v>
      </c>
      <c r="H103" s="304">
        <f>H104</f>
        <v>0</v>
      </c>
    </row>
    <row r="104" spans="1:8" ht="15.75" customHeight="1" hidden="1">
      <c r="A104" s="302" t="s">
        <v>551</v>
      </c>
      <c r="B104" s="309" t="s">
        <v>136</v>
      </c>
      <c r="C104" s="303" t="s">
        <v>540</v>
      </c>
      <c r="D104" s="303" t="s">
        <v>596</v>
      </c>
      <c r="E104" s="309" t="s">
        <v>269</v>
      </c>
      <c r="F104" s="303" t="s">
        <v>552</v>
      </c>
      <c r="G104" s="304">
        <f>G105</f>
        <v>0</v>
      </c>
      <c r="H104" s="304">
        <f>H105</f>
        <v>0</v>
      </c>
    </row>
    <row r="105" spans="1:8" ht="47.25" customHeight="1" hidden="1">
      <c r="A105" s="302" t="s">
        <v>555</v>
      </c>
      <c r="B105" s="309" t="s">
        <v>136</v>
      </c>
      <c r="C105" s="303" t="s">
        <v>540</v>
      </c>
      <c r="D105" s="303" t="s">
        <v>596</v>
      </c>
      <c r="E105" s="309" t="s">
        <v>269</v>
      </c>
      <c r="F105" s="303" t="s">
        <v>556</v>
      </c>
      <c r="G105" s="304">
        <f>5.6-5.6</f>
        <v>0</v>
      </c>
      <c r="H105" s="304">
        <f>5.6-5.6</f>
        <v>0</v>
      </c>
    </row>
    <row r="106" spans="1:8" ht="15.75">
      <c r="A106" s="302" t="s">
        <v>557</v>
      </c>
      <c r="B106" s="309" t="s">
        <v>136</v>
      </c>
      <c r="C106" s="303" t="s">
        <v>540</v>
      </c>
      <c r="D106" s="303" t="s">
        <v>596</v>
      </c>
      <c r="E106" s="309" t="s">
        <v>269</v>
      </c>
      <c r="F106" s="309" t="s">
        <v>558</v>
      </c>
      <c r="G106" s="304">
        <f>G107</f>
        <v>61.900000000000006</v>
      </c>
      <c r="H106" s="304">
        <f>H107</f>
        <v>61.857</v>
      </c>
    </row>
    <row r="107" spans="1:8" ht="47.25">
      <c r="A107" s="302" t="s">
        <v>559</v>
      </c>
      <c r="B107" s="309" t="s">
        <v>136</v>
      </c>
      <c r="C107" s="303" t="s">
        <v>540</v>
      </c>
      <c r="D107" s="303" t="s">
        <v>596</v>
      </c>
      <c r="E107" s="309" t="s">
        <v>269</v>
      </c>
      <c r="F107" s="309" t="s">
        <v>560</v>
      </c>
      <c r="G107" s="304">
        <f>G108</f>
        <v>61.900000000000006</v>
      </c>
      <c r="H107" s="304">
        <f>H108</f>
        <v>61.857</v>
      </c>
    </row>
    <row r="108" spans="1:8" ht="47.25">
      <c r="A108" s="302" t="s">
        <v>561</v>
      </c>
      <c r="B108" s="309" t="s">
        <v>136</v>
      </c>
      <c r="C108" s="303" t="s">
        <v>540</v>
      </c>
      <c r="D108" s="303" t="s">
        <v>596</v>
      </c>
      <c r="E108" s="309" t="s">
        <v>269</v>
      </c>
      <c r="F108" s="309" t="s">
        <v>562</v>
      </c>
      <c r="G108" s="304">
        <f>209.4+30-177.5</f>
        <v>61.900000000000006</v>
      </c>
      <c r="H108" s="304">
        <v>61.857</v>
      </c>
    </row>
    <row r="109" spans="1:8" s="298" customFormat="1" ht="15.75">
      <c r="A109" s="305" t="s">
        <v>270</v>
      </c>
      <c r="B109" s="296" t="s">
        <v>136</v>
      </c>
      <c r="C109" s="296" t="s">
        <v>542</v>
      </c>
      <c r="D109" s="296"/>
      <c r="E109" s="296"/>
      <c r="F109" s="296"/>
      <c r="G109" s="306">
        <f aca="true" t="shared" si="7" ref="G109:H112">G110</f>
        <v>159.60000000000002</v>
      </c>
      <c r="H109" s="306">
        <f t="shared" si="7"/>
        <v>159.6</v>
      </c>
    </row>
    <row r="110" spans="1:8" s="298" customFormat="1" ht="15.75">
      <c r="A110" s="305" t="s">
        <v>271</v>
      </c>
      <c r="B110" s="296" t="s">
        <v>136</v>
      </c>
      <c r="C110" s="296" t="s">
        <v>542</v>
      </c>
      <c r="D110" s="296" t="s">
        <v>564</v>
      </c>
      <c r="E110" s="296"/>
      <c r="F110" s="296"/>
      <c r="G110" s="306">
        <f t="shared" si="7"/>
        <v>159.60000000000002</v>
      </c>
      <c r="H110" s="306">
        <f t="shared" si="7"/>
        <v>159.6</v>
      </c>
    </row>
    <row r="111" spans="1:8" ht="15.75">
      <c r="A111" s="307" t="s">
        <v>272</v>
      </c>
      <c r="B111" s="303" t="s">
        <v>136</v>
      </c>
      <c r="C111" s="303" t="s">
        <v>542</v>
      </c>
      <c r="D111" s="303" t="s">
        <v>564</v>
      </c>
      <c r="E111" s="303" t="s">
        <v>273</v>
      </c>
      <c r="F111" s="303"/>
      <c r="G111" s="304">
        <f t="shared" si="7"/>
        <v>159.60000000000002</v>
      </c>
      <c r="H111" s="304">
        <f t="shared" si="7"/>
        <v>159.6</v>
      </c>
    </row>
    <row r="112" spans="1:8" ht="31.5">
      <c r="A112" s="307" t="s">
        <v>274</v>
      </c>
      <c r="B112" s="303" t="s">
        <v>136</v>
      </c>
      <c r="C112" s="303" t="s">
        <v>542</v>
      </c>
      <c r="D112" s="303" t="s">
        <v>564</v>
      </c>
      <c r="E112" s="303" t="s">
        <v>275</v>
      </c>
      <c r="F112" s="303"/>
      <c r="G112" s="304">
        <f t="shared" si="7"/>
        <v>159.60000000000002</v>
      </c>
      <c r="H112" s="304">
        <f t="shared" si="7"/>
        <v>159.6</v>
      </c>
    </row>
    <row r="113" spans="1:8" ht="63">
      <c r="A113" s="302" t="s">
        <v>723</v>
      </c>
      <c r="B113" s="303" t="s">
        <v>136</v>
      </c>
      <c r="C113" s="303" t="s">
        <v>542</v>
      </c>
      <c r="D113" s="303" t="s">
        <v>564</v>
      </c>
      <c r="E113" s="303" t="s">
        <v>275</v>
      </c>
      <c r="F113" s="303" t="s">
        <v>550</v>
      </c>
      <c r="G113" s="304">
        <f>G114+G116</f>
        <v>159.60000000000002</v>
      </c>
      <c r="H113" s="304">
        <f>H114+H116</f>
        <v>159.6</v>
      </c>
    </row>
    <row r="114" spans="1:8" ht="15.75">
      <c r="A114" s="302" t="s">
        <v>551</v>
      </c>
      <c r="B114" s="303" t="s">
        <v>136</v>
      </c>
      <c r="C114" s="303" t="s">
        <v>542</v>
      </c>
      <c r="D114" s="303" t="s">
        <v>564</v>
      </c>
      <c r="E114" s="303" t="s">
        <v>275</v>
      </c>
      <c r="F114" s="303" t="s">
        <v>552</v>
      </c>
      <c r="G114" s="304">
        <f>G115</f>
        <v>110.10000000000002</v>
      </c>
      <c r="H114" s="304">
        <f>H115</f>
        <v>110.06</v>
      </c>
    </row>
    <row r="115" spans="1:8" ht="15.75">
      <c r="A115" s="302" t="s">
        <v>553</v>
      </c>
      <c r="B115" s="303" t="s">
        <v>136</v>
      </c>
      <c r="C115" s="303" t="s">
        <v>542</v>
      </c>
      <c r="D115" s="303" t="s">
        <v>564</v>
      </c>
      <c r="E115" s="303" t="s">
        <v>275</v>
      </c>
      <c r="F115" s="303" t="s">
        <v>554</v>
      </c>
      <c r="G115" s="304">
        <f>162+55.4-62.8-15-29.5</f>
        <v>110.10000000000002</v>
      </c>
      <c r="H115" s="304">
        <v>110.06</v>
      </c>
    </row>
    <row r="116" spans="1:8" ht="15.75">
      <c r="A116" s="302" t="s">
        <v>557</v>
      </c>
      <c r="B116" s="303" t="s">
        <v>136</v>
      </c>
      <c r="C116" s="303" t="s">
        <v>542</v>
      </c>
      <c r="D116" s="303" t="s">
        <v>564</v>
      </c>
      <c r="E116" s="303" t="s">
        <v>275</v>
      </c>
      <c r="F116" s="309" t="s">
        <v>558</v>
      </c>
      <c r="G116" s="304">
        <f>G117</f>
        <v>49.5</v>
      </c>
      <c r="H116" s="304">
        <f>H117</f>
        <v>49.54</v>
      </c>
    </row>
    <row r="117" spans="1:8" ht="47.25">
      <c r="A117" s="302" t="s">
        <v>559</v>
      </c>
      <c r="B117" s="303" t="s">
        <v>136</v>
      </c>
      <c r="C117" s="303" t="s">
        <v>542</v>
      </c>
      <c r="D117" s="303" t="s">
        <v>564</v>
      </c>
      <c r="E117" s="303" t="s">
        <v>275</v>
      </c>
      <c r="F117" s="309" t="s">
        <v>560</v>
      </c>
      <c r="G117" s="304">
        <f>G118</f>
        <v>49.5</v>
      </c>
      <c r="H117" s="304">
        <f>H118</f>
        <v>49.54</v>
      </c>
    </row>
    <row r="118" spans="1:8" ht="47.25">
      <c r="A118" s="302" t="s">
        <v>561</v>
      </c>
      <c r="B118" s="303" t="s">
        <v>136</v>
      </c>
      <c r="C118" s="303" t="s">
        <v>542</v>
      </c>
      <c r="D118" s="303" t="s">
        <v>564</v>
      </c>
      <c r="E118" s="303" t="s">
        <v>275</v>
      </c>
      <c r="F118" s="309" t="s">
        <v>562</v>
      </c>
      <c r="G118" s="304">
        <f>48.5-43.5+15+29.5</f>
        <v>49.5</v>
      </c>
      <c r="H118" s="304">
        <v>49.54</v>
      </c>
    </row>
    <row r="119" spans="1:8" s="298" customFormat="1" ht="31.5">
      <c r="A119" s="305" t="s">
        <v>276</v>
      </c>
      <c r="B119" s="296" t="s">
        <v>136</v>
      </c>
      <c r="C119" s="296" t="s">
        <v>564</v>
      </c>
      <c r="D119" s="296"/>
      <c r="E119" s="296"/>
      <c r="F119" s="296"/>
      <c r="G119" s="306">
        <f aca="true" t="shared" si="8" ref="G119:H121">G120</f>
        <v>123.39999999999998</v>
      </c>
      <c r="H119" s="306">
        <f t="shared" si="8"/>
        <v>117.33</v>
      </c>
    </row>
    <row r="120" spans="1:8" s="298" customFormat="1" ht="66" customHeight="1">
      <c r="A120" s="305" t="s">
        <v>277</v>
      </c>
      <c r="B120" s="296" t="s">
        <v>136</v>
      </c>
      <c r="C120" s="296" t="s">
        <v>564</v>
      </c>
      <c r="D120" s="296" t="s">
        <v>278</v>
      </c>
      <c r="E120" s="296"/>
      <c r="F120" s="296"/>
      <c r="G120" s="306">
        <f t="shared" si="8"/>
        <v>123.39999999999998</v>
      </c>
      <c r="H120" s="306">
        <f t="shared" si="8"/>
        <v>117.33</v>
      </c>
    </row>
    <row r="121" spans="1:8" ht="47.25">
      <c r="A121" s="307" t="s">
        <v>543</v>
      </c>
      <c r="B121" s="303" t="s">
        <v>136</v>
      </c>
      <c r="C121" s="303" t="s">
        <v>564</v>
      </c>
      <c r="D121" s="303" t="s">
        <v>278</v>
      </c>
      <c r="E121" s="303" t="s">
        <v>279</v>
      </c>
      <c r="F121" s="303"/>
      <c r="G121" s="304">
        <f t="shared" si="8"/>
        <v>123.39999999999998</v>
      </c>
      <c r="H121" s="304">
        <f t="shared" si="8"/>
        <v>117.33</v>
      </c>
    </row>
    <row r="122" spans="1:8" ht="30.75" customHeight="1">
      <c r="A122" s="307" t="s">
        <v>280</v>
      </c>
      <c r="B122" s="303" t="s">
        <v>136</v>
      </c>
      <c r="C122" s="303" t="s">
        <v>564</v>
      </c>
      <c r="D122" s="303" t="s">
        <v>278</v>
      </c>
      <c r="E122" s="303" t="s">
        <v>281</v>
      </c>
      <c r="F122" s="303"/>
      <c r="G122" s="304">
        <f>G123+G126</f>
        <v>123.39999999999998</v>
      </c>
      <c r="H122" s="304">
        <f>H123+H126</f>
        <v>117.33</v>
      </c>
    </row>
    <row r="123" spans="1:8" ht="1.5" customHeight="1" hidden="1">
      <c r="A123" s="302" t="s">
        <v>723</v>
      </c>
      <c r="B123" s="303" t="s">
        <v>136</v>
      </c>
      <c r="C123" s="303" t="s">
        <v>564</v>
      </c>
      <c r="D123" s="303" t="s">
        <v>278</v>
      </c>
      <c r="E123" s="303" t="s">
        <v>281</v>
      </c>
      <c r="F123" s="303" t="s">
        <v>550</v>
      </c>
      <c r="G123" s="304">
        <f>G124</f>
        <v>0</v>
      </c>
      <c r="H123" s="304">
        <f>H124</f>
        <v>0</v>
      </c>
    </row>
    <row r="124" spans="1:8" ht="57.75" customHeight="1" hidden="1">
      <c r="A124" s="302" t="s">
        <v>551</v>
      </c>
      <c r="B124" s="303" t="s">
        <v>136</v>
      </c>
      <c r="C124" s="303" t="s">
        <v>564</v>
      </c>
      <c r="D124" s="303" t="s">
        <v>278</v>
      </c>
      <c r="E124" s="303" t="s">
        <v>281</v>
      </c>
      <c r="F124" s="303" t="s">
        <v>552</v>
      </c>
      <c r="G124" s="304">
        <f>G125</f>
        <v>0</v>
      </c>
      <c r="H124" s="304">
        <f>H125</f>
        <v>0</v>
      </c>
    </row>
    <row r="125" spans="1:8" ht="44.25" customHeight="1" hidden="1">
      <c r="A125" s="302" t="s">
        <v>555</v>
      </c>
      <c r="B125" s="303" t="s">
        <v>136</v>
      </c>
      <c r="C125" s="303" t="s">
        <v>564</v>
      </c>
      <c r="D125" s="303" t="s">
        <v>278</v>
      </c>
      <c r="E125" s="303" t="s">
        <v>281</v>
      </c>
      <c r="F125" s="303" t="s">
        <v>556</v>
      </c>
      <c r="G125" s="304">
        <f>0.55*12-6.6</f>
        <v>0</v>
      </c>
      <c r="H125" s="304">
        <f>0.55*12-6.6</f>
        <v>0</v>
      </c>
    </row>
    <row r="126" spans="1:8" ht="45" customHeight="1">
      <c r="A126" s="302" t="s">
        <v>557</v>
      </c>
      <c r="B126" s="303" t="s">
        <v>136</v>
      </c>
      <c r="C126" s="303" t="s">
        <v>564</v>
      </c>
      <c r="D126" s="303" t="s">
        <v>278</v>
      </c>
      <c r="E126" s="303" t="s">
        <v>281</v>
      </c>
      <c r="F126" s="309" t="s">
        <v>558</v>
      </c>
      <c r="G126" s="304">
        <f>G127</f>
        <v>123.39999999999998</v>
      </c>
      <c r="H126" s="304">
        <f>H127</f>
        <v>117.33</v>
      </c>
    </row>
    <row r="127" spans="1:8" ht="62.25" customHeight="1">
      <c r="A127" s="302" t="s">
        <v>559</v>
      </c>
      <c r="B127" s="303" t="s">
        <v>136</v>
      </c>
      <c r="C127" s="303" t="s">
        <v>564</v>
      </c>
      <c r="D127" s="303" t="s">
        <v>278</v>
      </c>
      <c r="E127" s="303" t="s">
        <v>281</v>
      </c>
      <c r="F127" s="309" t="s">
        <v>560</v>
      </c>
      <c r="G127" s="304">
        <f>G128</f>
        <v>123.39999999999998</v>
      </c>
      <c r="H127" s="304">
        <f>H128</f>
        <v>117.33</v>
      </c>
    </row>
    <row r="128" spans="1:8" ht="57.75" customHeight="1">
      <c r="A128" s="302" t="s">
        <v>561</v>
      </c>
      <c r="B128" s="303" t="s">
        <v>136</v>
      </c>
      <c r="C128" s="303" t="s">
        <v>564</v>
      </c>
      <c r="D128" s="303" t="s">
        <v>278</v>
      </c>
      <c r="E128" s="303" t="s">
        <v>281</v>
      </c>
      <c r="F128" s="309" t="s">
        <v>562</v>
      </c>
      <c r="G128" s="304">
        <f>293.4-170</f>
        <v>123.39999999999998</v>
      </c>
      <c r="H128" s="304">
        <v>117.33</v>
      </c>
    </row>
    <row r="129" spans="1:8" s="298" customFormat="1" ht="15.75">
      <c r="A129" s="305" t="s">
        <v>282</v>
      </c>
      <c r="B129" s="296" t="s">
        <v>136</v>
      </c>
      <c r="C129" s="296" t="s">
        <v>581</v>
      </c>
      <c r="D129" s="296"/>
      <c r="E129" s="296"/>
      <c r="F129" s="296"/>
      <c r="G129" s="306">
        <f>G160+G130</f>
        <v>14360</v>
      </c>
      <c r="H129" s="306">
        <f>H160+H130</f>
        <v>2788.7400000000002</v>
      </c>
    </row>
    <row r="130" spans="1:8" s="298" customFormat="1" ht="15.75">
      <c r="A130" s="305" t="s">
        <v>283</v>
      </c>
      <c r="B130" s="296" t="s">
        <v>136</v>
      </c>
      <c r="C130" s="296" t="s">
        <v>581</v>
      </c>
      <c r="D130" s="296" t="s">
        <v>278</v>
      </c>
      <c r="E130" s="296"/>
      <c r="F130" s="296"/>
      <c r="G130" s="304">
        <f>G137+G131+G146</f>
        <v>11716.6</v>
      </c>
      <c r="H130" s="304">
        <f>H137+H131+H146</f>
        <v>886.32</v>
      </c>
    </row>
    <row r="131" spans="1:8" s="298" customFormat="1" ht="47.25">
      <c r="A131" s="317" t="s">
        <v>603</v>
      </c>
      <c r="B131" s="303" t="s">
        <v>136</v>
      </c>
      <c r="C131" s="303" t="s">
        <v>581</v>
      </c>
      <c r="D131" s="303" t="s">
        <v>278</v>
      </c>
      <c r="E131" s="309" t="s">
        <v>604</v>
      </c>
      <c r="F131" s="303"/>
      <c r="G131" s="304">
        <f aca="true" t="shared" si="9" ref="G131:H134">G132</f>
        <v>71</v>
      </c>
      <c r="H131" s="304">
        <f t="shared" si="9"/>
        <v>52.49</v>
      </c>
    </row>
    <row r="132" spans="1:8" s="298" customFormat="1" ht="15.75">
      <c r="A132" s="310" t="s">
        <v>605</v>
      </c>
      <c r="B132" s="303" t="s">
        <v>136</v>
      </c>
      <c r="C132" s="303" t="s">
        <v>581</v>
      </c>
      <c r="D132" s="303" t="s">
        <v>278</v>
      </c>
      <c r="E132" s="309" t="s">
        <v>606</v>
      </c>
      <c r="F132" s="309"/>
      <c r="G132" s="304">
        <f t="shared" si="9"/>
        <v>71</v>
      </c>
      <c r="H132" s="304">
        <f t="shared" si="9"/>
        <v>52.49</v>
      </c>
    </row>
    <row r="133" spans="1:8" s="298" customFormat="1" ht="15.75">
      <c r="A133" s="302" t="s">
        <v>557</v>
      </c>
      <c r="B133" s="303" t="s">
        <v>136</v>
      </c>
      <c r="C133" s="303" t="s">
        <v>581</v>
      </c>
      <c r="D133" s="303" t="s">
        <v>278</v>
      </c>
      <c r="E133" s="309" t="s">
        <v>606</v>
      </c>
      <c r="F133" s="309" t="s">
        <v>558</v>
      </c>
      <c r="G133" s="304">
        <f t="shared" si="9"/>
        <v>71</v>
      </c>
      <c r="H133" s="304">
        <f t="shared" si="9"/>
        <v>52.49</v>
      </c>
    </row>
    <row r="134" spans="1:8" s="298" customFormat="1" ht="47.25">
      <c r="A134" s="302" t="s">
        <v>579</v>
      </c>
      <c r="B134" s="303" t="s">
        <v>136</v>
      </c>
      <c r="C134" s="303" t="s">
        <v>581</v>
      </c>
      <c r="D134" s="303" t="s">
        <v>278</v>
      </c>
      <c r="E134" s="309" t="s">
        <v>606</v>
      </c>
      <c r="F134" s="309" t="s">
        <v>560</v>
      </c>
      <c r="G134" s="304">
        <f t="shared" si="9"/>
        <v>71</v>
      </c>
      <c r="H134" s="304">
        <f t="shared" si="9"/>
        <v>52.49</v>
      </c>
    </row>
    <row r="135" spans="1:8" s="298" customFormat="1" ht="47.25">
      <c r="A135" s="302" t="s">
        <v>561</v>
      </c>
      <c r="B135" s="303" t="s">
        <v>136</v>
      </c>
      <c r="C135" s="303" t="s">
        <v>581</v>
      </c>
      <c r="D135" s="303" t="s">
        <v>278</v>
      </c>
      <c r="E135" s="309" t="s">
        <v>606</v>
      </c>
      <c r="F135" s="309" t="s">
        <v>562</v>
      </c>
      <c r="G135" s="304">
        <f>46+45-45+25</f>
        <v>71</v>
      </c>
      <c r="H135" s="304">
        <v>52.49</v>
      </c>
    </row>
    <row r="136" spans="1:8" s="298" customFormat="1" ht="15.75">
      <c r="A136" s="307" t="s">
        <v>611</v>
      </c>
      <c r="B136" s="303" t="s">
        <v>136</v>
      </c>
      <c r="C136" s="303" t="s">
        <v>581</v>
      </c>
      <c r="D136" s="303" t="s">
        <v>278</v>
      </c>
      <c r="E136" s="303" t="s">
        <v>612</v>
      </c>
      <c r="F136" s="296"/>
      <c r="G136" s="304">
        <f>G137</f>
        <v>7425.3</v>
      </c>
      <c r="H136" s="304">
        <f>H137</f>
        <v>790</v>
      </c>
    </row>
    <row r="137" spans="1:8" s="298" customFormat="1" ht="31.5">
      <c r="A137" s="307" t="s">
        <v>284</v>
      </c>
      <c r="B137" s="303" t="s">
        <v>136</v>
      </c>
      <c r="C137" s="303" t="s">
        <v>581</v>
      </c>
      <c r="D137" s="303" t="s">
        <v>278</v>
      </c>
      <c r="E137" s="303" t="s">
        <v>614</v>
      </c>
      <c r="F137" s="309"/>
      <c r="G137" s="304">
        <f>G138+G142</f>
        <v>7425.3</v>
      </c>
      <c r="H137" s="304">
        <f>H138+H142</f>
        <v>790</v>
      </c>
    </row>
    <row r="138" spans="1:8" s="298" customFormat="1" ht="47.25">
      <c r="A138" s="307" t="s">
        <v>285</v>
      </c>
      <c r="B138" s="303" t="s">
        <v>136</v>
      </c>
      <c r="C138" s="303" t="s">
        <v>581</v>
      </c>
      <c r="D138" s="303" t="s">
        <v>278</v>
      </c>
      <c r="E138" s="303" t="s">
        <v>286</v>
      </c>
      <c r="F138" s="296"/>
      <c r="G138" s="304">
        <f aca="true" t="shared" si="10" ref="G138:H140">G139</f>
        <v>902.3</v>
      </c>
      <c r="H138" s="304">
        <f t="shared" si="10"/>
        <v>790</v>
      </c>
    </row>
    <row r="139" spans="1:8" s="298" customFormat="1" ht="15.75">
      <c r="A139" s="302" t="s">
        <v>557</v>
      </c>
      <c r="B139" s="303" t="s">
        <v>136</v>
      </c>
      <c r="C139" s="303" t="s">
        <v>581</v>
      </c>
      <c r="D139" s="303" t="s">
        <v>278</v>
      </c>
      <c r="E139" s="303" t="s">
        <v>286</v>
      </c>
      <c r="F139" s="303" t="s">
        <v>558</v>
      </c>
      <c r="G139" s="304">
        <f t="shared" si="10"/>
        <v>902.3</v>
      </c>
      <c r="H139" s="304">
        <f t="shared" si="10"/>
        <v>790</v>
      </c>
    </row>
    <row r="140" spans="1:8" s="298" customFormat="1" ht="47.25">
      <c r="A140" s="302" t="s">
        <v>559</v>
      </c>
      <c r="B140" s="303" t="s">
        <v>136</v>
      </c>
      <c r="C140" s="303" t="s">
        <v>581</v>
      </c>
      <c r="D140" s="303" t="s">
        <v>278</v>
      </c>
      <c r="E140" s="303" t="s">
        <v>286</v>
      </c>
      <c r="F140" s="303" t="s">
        <v>560</v>
      </c>
      <c r="G140" s="304">
        <f t="shared" si="10"/>
        <v>902.3</v>
      </c>
      <c r="H140" s="304">
        <f t="shared" si="10"/>
        <v>790</v>
      </c>
    </row>
    <row r="141" spans="1:8" s="298" customFormat="1" ht="47.25">
      <c r="A141" s="302" t="s">
        <v>561</v>
      </c>
      <c r="B141" s="303" t="s">
        <v>136</v>
      </c>
      <c r="C141" s="303" t="s">
        <v>581</v>
      </c>
      <c r="D141" s="303" t="s">
        <v>278</v>
      </c>
      <c r="E141" s="303" t="s">
        <v>286</v>
      </c>
      <c r="F141" s="303" t="s">
        <v>562</v>
      </c>
      <c r="G141" s="304">
        <v>902.3</v>
      </c>
      <c r="H141" s="304">
        <v>790</v>
      </c>
    </row>
    <row r="142" spans="1:8" s="298" customFormat="1" ht="63">
      <c r="A142" s="307" t="s">
        <v>287</v>
      </c>
      <c r="B142" s="303" t="s">
        <v>136</v>
      </c>
      <c r="C142" s="303" t="s">
        <v>581</v>
      </c>
      <c r="D142" s="303" t="s">
        <v>278</v>
      </c>
      <c r="E142" s="303" t="s">
        <v>616</v>
      </c>
      <c r="F142" s="303"/>
      <c r="G142" s="304">
        <f aca="true" t="shared" si="11" ref="G142:H144">G143</f>
        <v>6523</v>
      </c>
      <c r="H142" s="304">
        <f t="shared" si="11"/>
        <v>0</v>
      </c>
    </row>
    <row r="143" spans="1:8" s="298" customFormat="1" ht="15.75">
      <c r="A143" s="302" t="s">
        <v>557</v>
      </c>
      <c r="B143" s="303" t="s">
        <v>136</v>
      </c>
      <c r="C143" s="303" t="s">
        <v>581</v>
      </c>
      <c r="D143" s="303" t="s">
        <v>278</v>
      </c>
      <c r="E143" s="303" t="s">
        <v>616</v>
      </c>
      <c r="F143" s="309" t="s">
        <v>558</v>
      </c>
      <c r="G143" s="304">
        <f t="shared" si="11"/>
        <v>6523</v>
      </c>
      <c r="H143" s="304">
        <f t="shared" si="11"/>
        <v>0</v>
      </c>
    </row>
    <row r="144" spans="1:8" s="298" customFormat="1" ht="47.25">
      <c r="A144" s="302" t="s">
        <v>559</v>
      </c>
      <c r="B144" s="303" t="s">
        <v>136</v>
      </c>
      <c r="C144" s="303" t="s">
        <v>581</v>
      </c>
      <c r="D144" s="303" t="s">
        <v>278</v>
      </c>
      <c r="E144" s="303" t="s">
        <v>616</v>
      </c>
      <c r="F144" s="309" t="s">
        <v>560</v>
      </c>
      <c r="G144" s="304">
        <f t="shared" si="11"/>
        <v>6523</v>
      </c>
      <c r="H144" s="304">
        <f t="shared" si="11"/>
        <v>0</v>
      </c>
    </row>
    <row r="145" spans="1:8" s="298" customFormat="1" ht="47.25">
      <c r="A145" s="302" t="s">
        <v>561</v>
      </c>
      <c r="B145" s="303" t="s">
        <v>136</v>
      </c>
      <c r="C145" s="303" t="s">
        <v>581</v>
      </c>
      <c r="D145" s="303" t="s">
        <v>278</v>
      </c>
      <c r="E145" s="303" t="s">
        <v>616</v>
      </c>
      <c r="F145" s="309" t="s">
        <v>562</v>
      </c>
      <c r="G145" s="304">
        <v>6523</v>
      </c>
      <c r="H145" s="304">
        <v>0</v>
      </c>
    </row>
    <row r="146" spans="1:8" s="298" customFormat="1" ht="31.5">
      <c r="A146" s="307" t="s">
        <v>621</v>
      </c>
      <c r="B146" s="309" t="s">
        <v>136</v>
      </c>
      <c r="C146" s="303" t="s">
        <v>581</v>
      </c>
      <c r="D146" s="303" t="s">
        <v>278</v>
      </c>
      <c r="E146" s="309" t="s">
        <v>622</v>
      </c>
      <c r="F146" s="309"/>
      <c r="G146" s="304">
        <f>G147+G151</f>
        <v>4220.3</v>
      </c>
      <c r="H146" s="304">
        <f>H147+H151</f>
        <v>43.83</v>
      </c>
    </row>
    <row r="147" spans="1:8" s="298" customFormat="1" ht="94.5">
      <c r="A147" s="307" t="s">
        <v>323</v>
      </c>
      <c r="B147" s="303" t="s">
        <v>136</v>
      </c>
      <c r="C147" s="303" t="s">
        <v>581</v>
      </c>
      <c r="D147" s="303" t="s">
        <v>278</v>
      </c>
      <c r="E147" s="303" t="s">
        <v>267</v>
      </c>
      <c r="F147" s="303"/>
      <c r="G147" s="304">
        <f aca="true" t="shared" si="12" ref="G147:H149">G148</f>
        <v>1657</v>
      </c>
      <c r="H147" s="304">
        <f t="shared" si="12"/>
        <v>43.83</v>
      </c>
    </row>
    <row r="148" spans="1:8" s="298" customFormat="1" ht="15.75">
      <c r="A148" s="302" t="s">
        <v>557</v>
      </c>
      <c r="B148" s="303" t="s">
        <v>136</v>
      </c>
      <c r="C148" s="303" t="s">
        <v>581</v>
      </c>
      <c r="D148" s="303" t="s">
        <v>278</v>
      </c>
      <c r="E148" s="303" t="s">
        <v>267</v>
      </c>
      <c r="F148" s="309" t="s">
        <v>558</v>
      </c>
      <c r="G148" s="304">
        <f t="shared" si="12"/>
        <v>1657</v>
      </c>
      <c r="H148" s="304">
        <f t="shared" si="12"/>
        <v>43.83</v>
      </c>
    </row>
    <row r="149" spans="1:8" s="298" customFormat="1" ht="47.25">
      <c r="A149" s="302" t="s">
        <v>559</v>
      </c>
      <c r="B149" s="303" t="s">
        <v>136</v>
      </c>
      <c r="C149" s="303" t="s">
        <v>581</v>
      </c>
      <c r="D149" s="303" t="s">
        <v>278</v>
      </c>
      <c r="E149" s="303" t="s">
        <v>267</v>
      </c>
      <c r="F149" s="309" t="s">
        <v>560</v>
      </c>
      <c r="G149" s="304">
        <f t="shared" si="12"/>
        <v>1657</v>
      </c>
      <c r="H149" s="304">
        <f t="shared" si="12"/>
        <v>43.83</v>
      </c>
    </row>
    <row r="150" spans="1:8" s="298" customFormat="1" ht="47.25">
      <c r="A150" s="302" t="s">
        <v>561</v>
      </c>
      <c r="B150" s="303" t="s">
        <v>136</v>
      </c>
      <c r="C150" s="303" t="s">
        <v>581</v>
      </c>
      <c r="D150" s="303" t="s">
        <v>278</v>
      </c>
      <c r="E150" s="303" t="s">
        <v>267</v>
      </c>
      <c r="F150" s="309" t="s">
        <v>562</v>
      </c>
      <c r="G150" s="304">
        <f>1305+200+155-3</f>
        <v>1657</v>
      </c>
      <c r="H150" s="304">
        <v>43.83</v>
      </c>
    </row>
    <row r="151" spans="1:8" s="298" customFormat="1" ht="110.25" customHeight="1">
      <c r="A151" s="302" t="s">
        <v>260</v>
      </c>
      <c r="B151" s="303" t="s">
        <v>136</v>
      </c>
      <c r="C151" s="303" t="s">
        <v>581</v>
      </c>
      <c r="D151" s="303" t="s">
        <v>278</v>
      </c>
      <c r="E151" s="303" t="s">
        <v>261</v>
      </c>
      <c r="F151" s="309"/>
      <c r="G151" s="304">
        <f>G152+G156</f>
        <v>2563.3</v>
      </c>
      <c r="H151" s="304">
        <f>H152+H156</f>
        <v>0</v>
      </c>
    </row>
    <row r="152" spans="1:8" s="298" customFormat="1" ht="78.75">
      <c r="A152" s="302" t="s">
        <v>262</v>
      </c>
      <c r="B152" s="303" t="s">
        <v>136</v>
      </c>
      <c r="C152" s="303" t="s">
        <v>581</v>
      </c>
      <c r="D152" s="303" t="s">
        <v>278</v>
      </c>
      <c r="E152" s="303" t="s">
        <v>263</v>
      </c>
      <c r="F152" s="309"/>
      <c r="G152" s="304">
        <f aca="true" t="shared" si="13" ref="G152:H154">G153</f>
        <v>253</v>
      </c>
      <c r="H152" s="304">
        <f t="shared" si="13"/>
        <v>0</v>
      </c>
    </row>
    <row r="153" spans="1:8" s="298" customFormat="1" ht="47.25" customHeight="1">
      <c r="A153" s="302" t="s">
        <v>264</v>
      </c>
      <c r="B153" s="303" t="s">
        <v>136</v>
      </c>
      <c r="C153" s="303" t="s">
        <v>581</v>
      </c>
      <c r="D153" s="303" t="s">
        <v>278</v>
      </c>
      <c r="E153" s="303" t="s">
        <v>263</v>
      </c>
      <c r="F153" s="309" t="s">
        <v>558</v>
      </c>
      <c r="G153" s="304">
        <f t="shared" si="13"/>
        <v>253</v>
      </c>
      <c r="H153" s="304">
        <f t="shared" si="13"/>
        <v>0</v>
      </c>
    </row>
    <row r="154" spans="1:8" s="298" customFormat="1" ht="15.75">
      <c r="A154" s="302" t="s">
        <v>557</v>
      </c>
      <c r="B154" s="303" t="s">
        <v>136</v>
      </c>
      <c r="C154" s="303" t="s">
        <v>581</v>
      </c>
      <c r="D154" s="303" t="s">
        <v>278</v>
      </c>
      <c r="E154" s="303" t="s">
        <v>263</v>
      </c>
      <c r="F154" s="309" t="s">
        <v>560</v>
      </c>
      <c r="G154" s="304">
        <f t="shared" si="13"/>
        <v>253</v>
      </c>
      <c r="H154" s="304">
        <f t="shared" si="13"/>
        <v>0</v>
      </c>
    </row>
    <row r="155" spans="1:8" s="298" customFormat="1" ht="47.25">
      <c r="A155" s="302" t="s">
        <v>579</v>
      </c>
      <c r="B155" s="303" t="s">
        <v>136</v>
      </c>
      <c r="C155" s="303" t="s">
        <v>581</v>
      </c>
      <c r="D155" s="303" t="s">
        <v>278</v>
      </c>
      <c r="E155" s="303" t="s">
        <v>263</v>
      </c>
      <c r="F155" s="309" t="s">
        <v>562</v>
      </c>
      <c r="G155" s="304">
        <f>200+53</f>
        <v>253</v>
      </c>
      <c r="H155" s="304">
        <v>0</v>
      </c>
    </row>
    <row r="156" spans="1:8" s="298" customFormat="1" ht="47.25">
      <c r="A156" s="302" t="s">
        <v>801</v>
      </c>
      <c r="B156" s="303" t="s">
        <v>136</v>
      </c>
      <c r="C156" s="303" t="s">
        <v>581</v>
      </c>
      <c r="D156" s="303" t="s">
        <v>278</v>
      </c>
      <c r="E156" s="303" t="s">
        <v>265</v>
      </c>
      <c r="F156" s="309"/>
      <c r="G156" s="304">
        <f aca="true" t="shared" si="14" ref="G156:H158">G157</f>
        <v>2310.3</v>
      </c>
      <c r="H156" s="304">
        <f t="shared" si="14"/>
        <v>0</v>
      </c>
    </row>
    <row r="157" spans="1:8" s="298" customFormat="1" ht="15.75">
      <c r="A157" s="302" t="s">
        <v>557</v>
      </c>
      <c r="B157" s="303" t="s">
        <v>136</v>
      </c>
      <c r="C157" s="303" t="s">
        <v>581</v>
      </c>
      <c r="D157" s="303" t="s">
        <v>278</v>
      </c>
      <c r="E157" s="303" t="s">
        <v>265</v>
      </c>
      <c r="F157" s="309" t="s">
        <v>558</v>
      </c>
      <c r="G157" s="304">
        <f t="shared" si="14"/>
        <v>2310.3</v>
      </c>
      <c r="H157" s="304">
        <f t="shared" si="14"/>
        <v>0</v>
      </c>
    </row>
    <row r="158" spans="1:8" s="298" customFormat="1" ht="47.25">
      <c r="A158" s="302" t="s">
        <v>579</v>
      </c>
      <c r="B158" s="303" t="s">
        <v>136</v>
      </c>
      <c r="C158" s="303" t="s">
        <v>581</v>
      </c>
      <c r="D158" s="303" t="s">
        <v>278</v>
      </c>
      <c r="E158" s="303" t="s">
        <v>265</v>
      </c>
      <c r="F158" s="309" t="s">
        <v>560</v>
      </c>
      <c r="G158" s="304">
        <f t="shared" si="14"/>
        <v>2310.3</v>
      </c>
      <c r="H158" s="304">
        <f t="shared" si="14"/>
        <v>0</v>
      </c>
    </row>
    <row r="159" spans="1:8" s="298" customFormat="1" ht="47.25">
      <c r="A159" s="302" t="s">
        <v>561</v>
      </c>
      <c r="B159" s="303" t="s">
        <v>136</v>
      </c>
      <c r="C159" s="303" t="s">
        <v>581</v>
      </c>
      <c r="D159" s="303" t="s">
        <v>278</v>
      </c>
      <c r="E159" s="303" t="s">
        <v>265</v>
      </c>
      <c r="F159" s="309" t="s">
        <v>562</v>
      </c>
      <c r="G159" s="304">
        <f>2307.8+2.5</f>
        <v>2310.3</v>
      </c>
      <c r="H159" s="304">
        <v>0</v>
      </c>
    </row>
    <row r="160" spans="1:8" s="298" customFormat="1" ht="15.75">
      <c r="A160" s="305" t="s">
        <v>294</v>
      </c>
      <c r="B160" s="296" t="s">
        <v>136</v>
      </c>
      <c r="C160" s="296" t="s">
        <v>581</v>
      </c>
      <c r="D160" s="296" t="s">
        <v>295</v>
      </c>
      <c r="E160" s="296"/>
      <c r="F160" s="296"/>
      <c r="G160" s="306">
        <f>G161</f>
        <v>2643.4</v>
      </c>
      <c r="H160" s="306">
        <f>H161</f>
        <v>1902.42</v>
      </c>
    </row>
    <row r="161" spans="1:8" s="298" customFormat="1" ht="31.5">
      <c r="A161" s="307" t="s">
        <v>621</v>
      </c>
      <c r="B161" s="303" t="s">
        <v>136</v>
      </c>
      <c r="C161" s="303" t="s">
        <v>581</v>
      </c>
      <c r="D161" s="303" t="s">
        <v>295</v>
      </c>
      <c r="E161" s="303" t="s">
        <v>622</v>
      </c>
      <c r="F161" s="303"/>
      <c r="G161" s="304">
        <f>G162+G170</f>
        <v>2643.4</v>
      </c>
      <c r="H161" s="304">
        <f>H162+H170</f>
        <v>1902.42</v>
      </c>
    </row>
    <row r="162" spans="1:8" s="298" customFormat="1" ht="150.75" customHeight="1">
      <c r="A162" s="317" t="s">
        <v>724</v>
      </c>
      <c r="B162" s="303" t="s">
        <v>136</v>
      </c>
      <c r="C162" s="303" t="s">
        <v>581</v>
      </c>
      <c r="D162" s="303" t="s">
        <v>295</v>
      </c>
      <c r="E162" s="303" t="s">
        <v>259</v>
      </c>
      <c r="F162" s="303"/>
      <c r="G162" s="304">
        <f>G163+G167</f>
        <v>531</v>
      </c>
      <c r="H162" s="304">
        <f>H163+H167</f>
        <v>461.99</v>
      </c>
    </row>
    <row r="163" spans="1:8" s="298" customFormat="1" ht="63">
      <c r="A163" s="302" t="s">
        <v>723</v>
      </c>
      <c r="B163" s="303" t="s">
        <v>136</v>
      </c>
      <c r="C163" s="303" t="s">
        <v>581</v>
      </c>
      <c r="D163" s="303" t="s">
        <v>295</v>
      </c>
      <c r="E163" s="303" t="s">
        <v>259</v>
      </c>
      <c r="F163" s="303" t="s">
        <v>550</v>
      </c>
      <c r="G163" s="304">
        <f>G164</f>
        <v>216</v>
      </c>
      <c r="H163" s="304">
        <f>H164</f>
        <v>196.12</v>
      </c>
    </row>
    <row r="164" spans="1:8" s="298" customFormat="1" ht="15.75">
      <c r="A164" s="302" t="s">
        <v>551</v>
      </c>
      <c r="B164" s="303" t="s">
        <v>136</v>
      </c>
      <c r="C164" s="303" t="s">
        <v>581</v>
      </c>
      <c r="D164" s="303" t="s">
        <v>295</v>
      </c>
      <c r="E164" s="303" t="s">
        <v>259</v>
      </c>
      <c r="F164" s="303" t="s">
        <v>552</v>
      </c>
      <c r="G164" s="304">
        <f>G166+G165</f>
        <v>216</v>
      </c>
      <c r="H164" s="304">
        <f>H166+H165</f>
        <v>196.12</v>
      </c>
    </row>
    <row r="165" spans="1:8" s="298" customFormat="1" ht="15.75">
      <c r="A165" s="302" t="s">
        <v>553</v>
      </c>
      <c r="B165" s="303" t="s">
        <v>136</v>
      </c>
      <c r="C165" s="303" t="s">
        <v>581</v>
      </c>
      <c r="D165" s="303" t="s">
        <v>295</v>
      </c>
      <c r="E165" s="303" t="s">
        <v>259</v>
      </c>
      <c r="F165" s="303" t="s">
        <v>554</v>
      </c>
      <c r="G165" s="304">
        <v>209</v>
      </c>
      <c r="H165" s="304">
        <v>189.12</v>
      </c>
    </row>
    <row r="166" spans="1:8" s="298" customFormat="1" ht="47.25">
      <c r="A166" s="302" t="s">
        <v>555</v>
      </c>
      <c r="B166" s="303" t="s">
        <v>136</v>
      </c>
      <c r="C166" s="303" t="s">
        <v>581</v>
      </c>
      <c r="D166" s="303" t="s">
        <v>295</v>
      </c>
      <c r="E166" s="303" t="s">
        <v>259</v>
      </c>
      <c r="F166" s="303" t="s">
        <v>556</v>
      </c>
      <c r="G166" s="304">
        <f>20-13</f>
        <v>7</v>
      </c>
      <c r="H166" s="304">
        <v>7</v>
      </c>
    </row>
    <row r="167" spans="1:8" s="298" customFormat="1" ht="15.75">
      <c r="A167" s="302" t="s">
        <v>557</v>
      </c>
      <c r="B167" s="303" t="s">
        <v>136</v>
      </c>
      <c r="C167" s="303" t="s">
        <v>581</v>
      </c>
      <c r="D167" s="303" t="s">
        <v>295</v>
      </c>
      <c r="E167" s="303" t="s">
        <v>259</v>
      </c>
      <c r="F167" s="309" t="s">
        <v>558</v>
      </c>
      <c r="G167" s="304">
        <f>G168</f>
        <v>315</v>
      </c>
      <c r="H167" s="304">
        <f>H168</f>
        <v>265.87</v>
      </c>
    </row>
    <row r="168" spans="1:8" s="298" customFormat="1" ht="47.25">
      <c r="A168" s="302" t="s">
        <v>559</v>
      </c>
      <c r="B168" s="303" t="s">
        <v>136</v>
      </c>
      <c r="C168" s="303" t="s">
        <v>581</v>
      </c>
      <c r="D168" s="303" t="s">
        <v>295</v>
      </c>
      <c r="E168" s="303" t="s">
        <v>259</v>
      </c>
      <c r="F168" s="309" t="s">
        <v>560</v>
      </c>
      <c r="G168" s="304">
        <f>G169</f>
        <v>315</v>
      </c>
      <c r="H168" s="304">
        <f>H169</f>
        <v>265.87</v>
      </c>
    </row>
    <row r="169" spans="1:8" s="298" customFormat="1" ht="47.25">
      <c r="A169" s="302" t="s">
        <v>561</v>
      </c>
      <c r="B169" s="303" t="s">
        <v>136</v>
      </c>
      <c r="C169" s="303" t="s">
        <v>581</v>
      </c>
      <c r="D169" s="303" t="s">
        <v>295</v>
      </c>
      <c r="E169" s="303" t="s">
        <v>259</v>
      </c>
      <c r="F169" s="309" t="s">
        <v>562</v>
      </c>
      <c r="G169" s="304">
        <f>371.4-56.4</f>
        <v>315</v>
      </c>
      <c r="H169" s="304">
        <v>265.87</v>
      </c>
    </row>
    <row r="170" spans="1:8" s="298" customFormat="1" ht="110.25" customHeight="1">
      <c r="A170" s="302" t="s">
        <v>260</v>
      </c>
      <c r="B170" s="303" t="s">
        <v>136</v>
      </c>
      <c r="C170" s="303" t="s">
        <v>581</v>
      </c>
      <c r="D170" s="303" t="s">
        <v>295</v>
      </c>
      <c r="E170" s="303" t="s">
        <v>261</v>
      </c>
      <c r="F170" s="309"/>
      <c r="G170" s="304">
        <f>G171+G175</f>
        <v>2112.4</v>
      </c>
      <c r="H170" s="304">
        <f>H171+H175</f>
        <v>1440.43</v>
      </c>
    </row>
    <row r="171" spans="1:8" s="298" customFormat="1" ht="78.75">
      <c r="A171" s="302" t="s">
        <v>262</v>
      </c>
      <c r="B171" s="303" t="s">
        <v>136</v>
      </c>
      <c r="C171" s="303" t="s">
        <v>581</v>
      </c>
      <c r="D171" s="303" t="s">
        <v>295</v>
      </c>
      <c r="E171" s="303" t="s">
        <v>263</v>
      </c>
      <c r="F171" s="309"/>
      <c r="G171" s="304">
        <f aca="true" t="shared" si="15" ref="G171:H173">G172</f>
        <v>216.9</v>
      </c>
      <c r="H171" s="304">
        <f t="shared" si="15"/>
        <v>174.93</v>
      </c>
    </row>
    <row r="172" spans="1:8" s="298" customFormat="1" ht="47.25" customHeight="1">
      <c r="A172" s="302" t="s">
        <v>264</v>
      </c>
      <c r="B172" s="303" t="s">
        <v>136</v>
      </c>
      <c r="C172" s="303" t="s">
        <v>581</v>
      </c>
      <c r="D172" s="303" t="s">
        <v>295</v>
      </c>
      <c r="E172" s="303" t="s">
        <v>263</v>
      </c>
      <c r="F172" s="309" t="s">
        <v>558</v>
      </c>
      <c r="G172" s="304">
        <f t="shared" si="15"/>
        <v>216.9</v>
      </c>
      <c r="H172" s="304">
        <f t="shared" si="15"/>
        <v>174.93</v>
      </c>
    </row>
    <row r="173" spans="1:8" s="298" customFormat="1" ht="15.75">
      <c r="A173" s="302" t="s">
        <v>557</v>
      </c>
      <c r="B173" s="303" t="s">
        <v>136</v>
      </c>
      <c r="C173" s="303" t="s">
        <v>581</v>
      </c>
      <c r="D173" s="303" t="s">
        <v>295</v>
      </c>
      <c r="E173" s="303" t="s">
        <v>263</v>
      </c>
      <c r="F173" s="309" t="s">
        <v>560</v>
      </c>
      <c r="G173" s="304">
        <f t="shared" si="15"/>
        <v>216.9</v>
      </c>
      <c r="H173" s="304">
        <f t="shared" si="15"/>
        <v>174.93</v>
      </c>
    </row>
    <row r="174" spans="1:8" s="298" customFormat="1" ht="47.25">
      <c r="A174" s="302" t="s">
        <v>579</v>
      </c>
      <c r="B174" s="303" t="s">
        <v>136</v>
      </c>
      <c r="C174" s="303" t="s">
        <v>581</v>
      </c>
      <c r="D174" s="303" t="s">
        <v>295</v>
      </c>
      <c r="E174" s="303" t="s">
        <v>263</v>
      </c>
      <c r="F174" s="309" t="s">
        <v>562</v>
      </c>
      <c r="G174" s="304">
        <f>200+34.5-17.6</f>
        <v>216.9</v>
      </c>
      <c r="H174" s="304">
        <v>174.93</v>
      </c>
    </row>
    <row r="175" spans="1:8" s="298" customFormat="1" ht="47.25">
      <c r="A175" s="302" t="s">
        <v>801</v>
      </c>
      <c r="B175" s="303" t="s">
        <v>136</v>
      </c>
      <c r="C175" s="303" t="s">
        <v>581</v>
      </c>
      <c r="D175" s="303" t="s">
        <v>295</v>
      </c>
      <c r="E175" s="303" t="s">
        <v>265</v>
      </c>
      <c r="F175" s="309"/>
      <c r="G175" s="304">
        <f aca="true" t="shared" si="16" ref="G175:H177">G176</f>
        <v>1895.5</v>
      </c>
      <c r="H175" s="304">
        <f t="shared" si="16"/>
        <v>1265.5</v>
      </c>
    </row>
    <row r="176" spans="1:8" s="298" customFormat="1" ht="15.75">
      <c r="A176" s="302" t="s">
        <v>557</v>
      </c>
      <c r="B176" s="303" t="s">
        <v>136</v>
      </c>
      <c r="C176" s="303" t="s">
        <v>581</v>
      </c>
      <c r="D176" s="303" t="s">
        <v>295</v>
      </c>
      <c r="E176" s="303" t="s">
        <v>265</v>
      </c>
      <c r="F176" s="309" t="s">
        <v>558</v>
      </c>
      <c r="G176" s="304">
        <f t="shared" si="16"/>
        <v>1895.5</v>
      </c>
      <c r="H176" s="304">
        <f t="shared" si="16"/>
        <v>1265.5</v>
      </c>
    </row>
    <row r="177" spans="1:8" s="298" customFormat="1" ht="47.25">
      <c r="A177" s="302" t="s">
        <v>579</v>
      </c>
      <c r="B177" s="303" t="s">
        <v>136</v>
      </c>
      <c r="C177" s="303" t="s">
        <v>581</v>
      </c>
      <c r="D177" s="303" t="s">
        <v>295</v>
      </c>
      <c r="E177" s="303" t="s">
        <v>265</v>
      </c>
      <c r="F177" s="309" t="s">
        <v>560</v>
      </c>
      <c r="G177" s="304">
        <f t="shared" si="16"/>
        <v>1895.5</v>
      </c>
      <c r="H177" s="304">
        <f t="shared" si="16"/>
        <v>1265.5</v>
      </c>
    </row>
    <row r="178" spans="1:8" s="298" customFormat="1" ht="47.25">
      <c r="A178" s="302" t="s">
        <v>561</v>
      </c>
      <c r="B178" s="303" t="s">
        <v>136</v>
      </c>
      <c r="C178" s="303" t="s">
        <v>581</v>
      </c>
      <c r="D178" s="303" t="s">
        <v>295</v>
      </c>
      <c r="E178" s="303" t="s">
        <v>265</v>
      </c>
      <c r="F178" s="309" t="s">
        <v>562</v>
      </c>
      <c r="G178" s="304">
        <f>3500-1384.5-220</f>
        <v>1895.5</v>
      </c>
      <c r="H178" s="304">
        <v>1265.5</v>
      </c>
    </row>
    <row r="179" spans="1:8" s="298" customFormat="1" ht="15.75">
      <c r="A179" s="305" t="s">
        <v>296</v>
      </c>
      <c r="B179" s="296" t="s">
        <v>136</v>
      </c>
      <c r="C179" s="296" t="s">
        <v>297</v>
      </c>
      <c r="D179" s="296"/>
      <c r="E179" s="296"/>
      <c r="F179" s="296"/>
      <c r="G179" s="306">
        <f>G180+G220+G237+G254</f>
        <v>31949.8806</v>
      </c>
      <c r="H179" s="306">
        <f>H180+H220+H237+H254</f>
        <v>21847.65</v>
      </c>
    </row>
    <row r="180" spans="1:8" s="298" customFormat="1" ht="15.75">
      <c r="A180" s="305" t="s">
        <v>298</v>
      </c>
      <c r="B180" s="296" t="s">
        <v>136</v>
      </c>
      <c r="C180" s="296" t="s">
        <v>297</v>
      </c>
      <c r="D180" s="296" t="s">
        <v>540</v>
      </c>
      <c r="E180" s="296"/>
      <c r="F180" s="296"/>
      <c r="G180" s="306">
        <f>G191+G201+G181</f>
        <v>8043</v>
      </c>
      <c r="H180" s="306">
        <f>H191+H201+H181</f>
        <v>8012.98</v>
      </c>
    </row>
    <row r="181" spans="1:8" s="298" customFormat="1" ht="15.75">
      <c r="A181" s="307" t="s">
        <v>299</v>
      </c>
      <c r="B181" s="303" t="s">
        <v>136</v>
      </c>
      <c r="C181" s="303" t="s">
        <v>297</v>
      </c>
      <c r="D181" s="303" t="s">
        <v>540</v>
      </c>
      <c r="E181" s="303" t="s">
        <v>300</v>
      </c>
      <c r="F181" s="296"/>
      <c r="G181" s="304">
        <f>G182+G187</f>
        <v>1852</v>
      </c>
      <c r="H181" s="304">
        <f>H182+H187</f>
        <v>1848.1</v>
      </c>
    </row>
    <row r="182" spans="1:8" s="298" customFormat="1" ht="15.75">
      <c r="A182" s="291" t="s">
        <v>301</v>
      </c>
      <c r="B182" s="303" t="s">
        <v>136</v>
      </c>
      <c r="C182" s="303" t="s">
        <v>297</v>
      </c>
      <c r="D182" s="303" t="s">
        <v>540</v>
      </c>
      <c r="E182" s="303" t="s">
        <v>302</v>
      </c>
      <c r="F182" s="296"/>
      <c r="G182" s="304">
        <f>G183</f>
        <v>1850</v>
      </c>
      <c r="H182" s="304">
        <f>H183</f>
        <v>1848.1</v>
      </c>
    </row>
    <row r="183" spans="1:8" s="298" customFormat="1" ht="15.75">
      <c r="A183" s="302" t="s">
        <v>557</v>
      </c>
      <c r="B183" s="303" t="s">
        <v>136</v>
      </c>
      <c r="C183" s="303" t="s">
        <v>297</v>
      </c>
      <c r="D183" s="303" t="s">
        <v>540</v>
      </c>
      <c r="E183" s="303" t="s">
        <v>302</v>
      </c>
      <c r="F183" s="303" t="s">
        <v>558</v>
      </c>
      <c r="G183" s="304">
        <f>G184</f>
        <v>1850</v>
      </c>
      <c r="H183" s="304">
        <f>H184</f>
        <v>1848.1</v>
      </c>
    </row>
    <row r="184" spans="1:8" s="298" customFormat="1" ht="47.25">
      <c r="A184" s="302" t="s">
        <v>559</v>
      </c>
      <c r="B184" s="303" t="s">
        <v>136</v>
      </c>
      <c r="C184" s="303" t="s">
        <v>297</v>
      </c>
      <c r="D184" s="303" t="s">
        <v>540</v>
      </c>
      <c r="E184" s="303" t="s">
        <v>302</v>
      </c>
      <c r="F184" s="303" t="s">
        <v>560</v>
      </c>
      <c r="G184" s="304">
        <f>G185+G186</f>
        <v>1850</v>
      </c>
      <c r="H184" s="304">
        <f>H185+H186</f>
        <v>1848.1</v>
      </c>
    </row>
    <row r="185" spans="1:8" s="298" customFormat="1" ht="47.25">
      <c r="A185" s="302" t="s">
        <v>617</v>
      </c>
      <c r="B185" s="303" t="s">
        <v>136</v>
      </c>
      <c r="C185" s="303" t="s">
        <v>297</v>
      </c>
      <c r="D185" s="303" t="s">
        <v>540</v>
      </c>
      <c r="E185" s="303" t="s">
        <v>302</v>
      </c>
      <c r="F185" s="303" t="s">
        <v>618</v>
      </c>
      <c r="G185" s="304">
        <v>1850</v>
      </c>
      <c r="H185" s="304">
        <v>1848.1</v>
      </c>
    </row>
    <row r="186" spans="1:8" s="298" customFormat="1" ht="47.25" customHeight="1" hidden="1">
      <c r="A186" s="302" t="s">
        <v>561</v>
      </c>
      <c r="B186" s="303" t="s">
        <v>136</v>
      </c>
      <c r="C186" s="303" t="s">
        <v>297</v>
      </c>
      <c r="D186" s="303" t="s">
        <v>540</v>
      </c>
      <c r="E186" s="303" t="s">
        <v>302</v>
      </c>
      <c r="F186" s="303" t="s">
        <v>562</v>
      </c>
      <c r="G186" s="304">
        <f>150-150</f>
        <v>0</v>
      </c>
      <c r="H186" s="304">
        <f>150-150</f>
        <v>0</v>
      </c>
    </row>
    <row r="187" spans="1:8" s="298" customFormat="1" ht="72.75" customHeight="1">
      <c r="A187" s="302" t="s">
        <v>303</v>
      </c>
      <c r="B187" s="303" t="s">
        <v>136</v>
      </c>
      <c r="C187" s="303" t="s">
        <v>297</v>
      </c>
      <c r="D187" s="303" t="s">
        <v>540</v>
      </c>
      <c r="E187" s="303" t="s">
        <v>304</v>
      </c>
      <c r="F187" s="303"/>
      <c r="G187" s="304">
        <f>G189</f>
        <v>2</v>
      </c>
      <c r="H187" s="304">
        <f>H189</f>
        <v>0</v>
      </c>
    </row>
    <row r="188" spans="1:8" s="298" customFormat="1" ht="15.75">
      <c r="A188" s="302" t="s">
        <v>557</v>
      </c>
      <c r="B188" s="303" t="s">
        <v>136</v>
      </c>
      <c r="C188" s="303" t="s">
        <v>297</v>
      </c>
      <c r="D188" s="303" t="s">
        <v>540</v>
      </c>
      <c r="E188" s="303" t="s">
        <v>304</v>
      </c>
      <c r="F188" s="303" t="s">
        <v>558</v>
      </c>
      <c r="G188" s="304">
        <f>G189</f>
        <v>2</v>
      </c>
      <c r="H188" s="304">
        <f>H189</f>
        <v>0</v>
      </c>
    </row>
    <row r="189" spans="1:8" s="298" customFormat="1" ht="47.25">
      <c r="A189" s="302" t="s">
        <v>559</v>
      </c>
      <c r="B189" s="303" t="s">
        <v>136</v>
      </c>
      <c r="C189" s="303" t="s">
        <v>297</v>
      </c>
      <c r="D189" s="303" t="s">
        <v>540</v>
      </c>
      <c r="E189" s="303" t="s">
        <v>304</v>
      </c>
      <c r="F189" s="303" t="s">
        <v>560</v>
      </c>
      <c r="G189" s="304">
        <f>G190</f>
        <v>2</v>
      </c>
      <c r="H189" s="304">
        <f>H190</f>
        <v>0</v>
      </c>
    </row>
    <row r="190" spans="1:8" s="298" customFormat="1" ht="47.25">
      <c r="A190" s="302" t="s">
        <v>561</v>
      </c>
      <c r="B190" s="303" t="s">
        <v>136</v>
      </c>
      <c r="C190" s="303" t="s">
        <v>297</v>
      </c>
      <c r="D190" s="303" t="s">
        <v>540</v>
      </c>
      <c r="E190" s="303" t="s">
        <v>304</v>
      </c>
      <c r="F190" s="303" t="s">
        <v>562</v>
      </c>
      <c r="G190" s="304">
        <v>2</v>
      </c>
      <c r="H190" s="304">
        <v>0</v>
      </c>
    </row>
    <row r="191" spans="1:8" ht="18" customHeight="1">
      <c r="A191" s="307" t="s">
        <v>611</v>
      </c>
      <c r="B191" s="303" t="s">
        <v>136</v>
      </c>
      <c r="C191" s="303" t="s">
        <v>297</v>
      </c>
      <c r="D191" s="303" t="s">
        <v>540</v>
      </c>
      <c r="E191" s="303" t="s">
        <v>612</v>
      </c>
      <c r="F191" s="303"/>
      <c r="G191" s="304">
        <f>G197+G192</f>
        <v>21</v>
      </c>
      <c r="H191" s="304">
        <f>H197+H192</f>
        <v>0</v>
      </c>
    </row>
    <row r="192" spans="1:8" ht="64.5" customHeight="1">
      <c r="A192" s="307" t="s">
        <v>305</v>
      </c>
      <c r="B192" s="303" t="s">
        <v>136</v>
      </c>
      <c r="C192" s="303" t="s">
        <v>297</v>
      </c>
      <c r="D192" s="303" t="s">
        <v>540</v>
      </c>
      <c r="E192" s="303" t="s">
        <v>306</v>
      </c>
      <c r="F192" s="303"/>
      <c r="G192" s="304">
        <f aca="true" t="shared" si="17" ref="G192:H195">G193</f>
        <v>21</v>
      </c>
      <c r="H192" s="304">
        <f t="shared" si="17"/>
        <v>0</v>
      </c>
    </row>
    <row r="193" spans="1:8" ht="60.75" customHeight="1">
      <c r="A193" s="307" t="s">
        <v>797</v>
      </c>
      <c r="B193" s="303" t="s">
        <v>136</v>
      </c>
      <c r="C193" s="303" t="s">
        <v>297</v>
      </c>
      <c r="D193" s="303" t="s">
        <v>540</v>
      </c>
      <c r="E193" s="303" t="s">
        <v>307</v>
      </c>
      <c r="F193" s="303"/>
      <c r="G193" s="304">
        <f t="shared" si="17"/>
        <v>21</v>
      </c>
      <c r="H193" s="304">
        <f t="shared" si="17"/>
        <v>0</v>
      </c>
    </row>
    <row r="194" spans="1:8" ht="33" customHeight="1">
      <c r="A194" s="302" t="s">
        <v>557</v>
      </c>
      <c r="B194" s="303" t="s">
        <v>136</v>
      </c>
      <c r="C194" s="303" t="s">
        <v>297</v>
      </c>
      <c r="D194" s="303" t="s">
        <v>540</v>
      </c>
      <c r="E194" s="303" t="s">
        <v>307</v>
      </c>
      <c r="F194" s="303" t="s">
        <v>558</v>
      </c>
      <c r="G194" s="304">
        <f t="shared" si="17"/>
        <v>21</v>
      </c>
      <c r="H194" s="304">
        <f t="shared" si="17"/>
        <v>0</v>
      </c>
    </row>
    <row r="195" spans="1:8" ht="60.75" customHeight="1">
      <c r="A195" s="302" t="s">
        <v>559</v>
      </c>
      <c r="B195" s="303" t="s">
        <v>136</v>
      </c>
      <c r="C195" s="303" t="s">
        <v>297</v>
      </c>
      <c r="D195" s="303" t="s">
        <v>540</v>
      </c>
      <c r="E195" s="303" t="s">
        <v>307</v>
      </c>
      <c r="F195" s="303" t="s">
        <v>560</v>
      </c>
      <c r="G195" s="304">
        <f t="shared" si="17"/>
        <v>21</v>
      </c>
      <c r="H195" s="304">
        <f t="shared" si="17"/>
        <v>0</v>
      </c>
    </row>
    <row r="196" spans="1:8" ht="54.75" customHeight="1">
      <c r="A196" s="302" t="s">
        <v>561</v>
      </c>
      <c r="B196" s="303" t="s">
        <v>136</v>
      </c>
      <c r="C196" s="303" t="s">
        <v>297</v>
      </c>
      <c r="D196" s="303" t="s">
        <v>540</v>
      </c>
      <c r="E196" s="303" t="s">
        <v>307</v>
      </c>
      <c r="F196" s="303" t="s">
        <v>562</v>
      </c>
      <c r="G196" s="304">
        <v>21</v>
      </c>
      <c r="H196" s="304">
        <v>0</v>
      </c>
    </row>
    <row r="197" spans="1:8" ht="102" customHeight="1" hidden="1">
      <c r="A197" s="317" t="s">
        <v>308</v>
      </c>
      <c r="B197" s="303" t="s">
        <v>136</v>
      </c>
      <c r="C197" s="303" t="s">
        <v>297</v>
      </c>
      <c r="D197" s="303" t="s">
        <v>540</v>
      </c>
      <c r="E197" s="303" t="s">
        <v>309</v>
      </c>
      <c r="F197" s="303"/>
      <c r="G197" s="304">
        <f aca="true" t="shared" si="18" ref="G197:H199">G198</f>
        <v>0</v>
      </c>
      <c r="H197" s="304">
        <f t="shared" si="18"/>
        <v>0</v>
      </c>
    </row>
    <row r="198" spans="1:8" ht="38.25" customHeight="1" hidden="1">
      <c r="A198" s="302" t="s">
        <v>557</v>
      </c>
      <c r="B198" s="303" t="s">
        <v>136</v>
      </c>
      <c r="C198" s="303" t="s">
        <v>297</v>
      </c>
      <c r="D198" s="303" t="s">
        <v>540</v>
      </c>
      <c r="E198" s="303" t="s">
        <v>309</v>
      </c>
      <c r="F198" s="309" t="s">
        <v>558</v>
      </c>
      <c r="G198" s="304">
        <f t="shared" si="18"/>
        <v>0</v>
      </c>
      <c r="H198" s="304">
        <f t="shared" si="18"/>
        <v>0</v>
      </c>
    </row>
    <row r="199" spans="1:8" ht="48.75" customHeight="1" hidden="1">
      <c r="A199" s="302" t="s">
        <v>559</v>
      </c>
      <c r="B199" s="303" t="s">
        <v>136</v>
      </c>
      <c r="C199" s="303" t="s">
        <v>297</v>
      </c>
      <c r="D199" s="303" t="s">
        <v>540</v>
      </c>
      <c r="E199" s="303" t="s">
        <v>309</v>
      </c>
      <c r="F199" s="309" t="s">
        <v>560</v>
      </c>
      <c r="G199" s="304">
        <f t="shared" si="18"/>
        <v>0</v>
      </c>
      <c r="H199" s="304">
        <f t="shared" si="18"/>
        <v>0</v>
      </c>
    </row>
    <row r="200" spans="1:8" ht="43.5" customHeight="1" hidden="1">
      <c r="A200" s="302" t="s">
        <v>561</v>
      </c>
      <c r="B200" s="303" t="s">
        <v>136</v>
      </c>
      <c r="C200" s="303" t="s">
        <v>297</v>
      </c>
      <c r="D200" s="303" t="s">
        <v>540</v>
      </c>
      <c r="E200" s="303" t="s">
        <v>309</v>
      </c>
      <c r="F200" s="309" t="s">
        <v>562</v>
      </c>
      <c r="G200" s="304">
        <v>0</v>
      </c>
      <c r="H200" s="304">
        <v>0</v>
      </c>
    </row>
    <row r="201" spans="1:8" ht="35.25" customHeight="1">
      <c r="A201" s="307" t="s">
        <v>621</v>
      </c>
      <c r="B201" s="303" t="s">
        <v>136</v>
      </c>
      <c r="C201" s="303" t="s">
        <v>297</v>
      </c>
      <c r="D201" s="303" t="s">
        <v>540</v>
      </c>
      <c r="E201" s="303" t="s">
        <v>622</v>
      </c>
      <c r="F201" s="303"/>
      <c r="G201" s="304">
        <f>G206+G202+G211</f>
        <v>6170</v>
      </c>
      <c r="H201" s="304">
        <f>H206+H202+H211</f>
        <v>6164.88</v>
      </c>
    </row>
    <row r="202" spans="1:8" ht="2.25" customHeight="1" hidden="1">
      <c r="A202" s="302" t="s">
        <v>310</v>
      </c>
      <c r="B202" s="303" t="s">
        <v>136</v>
      </c>
      <c r="C202" s="303" t="s">
        <v>297</v>
      </c>
      <c r="D202" s="303" t="s">
        <v>540</v>
      </c>
      <c r="E202" s="303" t="s">
        <v>311</v>
      </c>
      <c r="F202" s="303"/>
      <c r="G202" s="304">
        <f aca="true" t="shared" si="19" ref="G202:H204">G203</f>
        <v>0</v>
      </c>
      <c r="H202" s="304">
        <f t="shared" si="19"/>
        <v>0</v>
      </c>
    </row>
    <row r="203" spans="1:8" ht="63" customHeight="1" hidden="1">
      <c r="A203" s="302" t="s">
        <v>557</v>
      </c>
      <c r="B203" s="303" t="s">
        <v>136</v>
      </c>
      <c r="C203" s="303" t="s">
        <v>297</v>
      </c>
      <c r="D203" s="303" t="s">
        <v>540</v>
      </c>
      <c r="E203" s="303" t="s">
        <v>311</v>
      </c>
      <c r="F203" s="309" t="s">
        <v>558</v>
      </c>
      <c r="G203" s="304">
        <f t="shared" si="19"/>
        <v>0</v>
      </c>
      <c r="H203" s="304">
        <f t="shared" si="19"/>
        <v>0</v>
      </c>
    </row>
    <row r="204" spans="1:8" ht="65.25" customHeight="1" hidden="1">
      <c r="A204" s="302" t="s">
        <v>559</v>
      </c>
      <c r="B204" s="303" t="s">
        <v>136</v>
      </c>
      <c r="C204" s="303" t="s">
        <v>297</v>
      </c>
      <c r="D204" s="303" t="s">
        <v>540</v>
      </c>
      <c r="E204" s="303" t="s">
        <v>311</v>
      </c>
      <c r="F204" s="309" t="s">
        <v>560</v>
      </c>
      <c r="G204" s="304">
        <f t="shared" si="19"/>
        <v>0</v>
      </c>
      <c r="H204" s="304">
        <f t="shared" si="19"/>
        <v>0</v>
      </c>
    </row>
    <row r="205" spans="1:8" ht="72.75" customHeight="1" hidden="1">
      <c r="A205" s="302" t="s">
        <v>561</v>
      </c>
      <c r="B205" s="303" t="s">
        <v>136</v>
      </c>
      <c r="C205" s="303" t="s">
        <v>297</v>
      </c>
      <c r="D205" s="303" t="s">
        <v>540</v>
      </c>
      <c r="E205" s="303" t="s">
        <v>311</v>
      </c>
      <c r="F205" s="309" t="s">
        <v>562</v>
      </c>
      <c r="G205" s="304">
        <v>0</v>
      </c>
      <c r="H205" s="304">
        <v>0</v>
      </c>
    </row>
    <row r="206" spans="1:8" ht="84" customHeight="1">
      <c r="A206" s="302" t="s">
        <v>725</v>
      </c>
      <c r="B206" s="303" t="s">
        <v>136</v>
      </c>
      <c r="C206" s="303" t="s">
        <v>297</v>
      </c>
      <c r="D206" s="303" t="s">
        <v>540</v>
      </c>
      <c r="E206" s="303" t="s">
        <v>267</v>
      </c>
      <c r="F206" s="303"/>
      <c r="G206" s="304">
        <f>G207</f>
        <v>3470</v>
      </c>
      <c r="H206" s="304">
        <f>H207</f>
        <v>3464.88</v>
      </c>
    </row>
    <row r="207" spans="1:8" ht="39" customHeight="1">
      <c r="A207" s="302" t="s">
        <v>557</v>
      </c>
      <c r="B207" s="303" t="s">
        <v>136</v>
      </c>
      <c r="C207" s="303" t="s">
        <v>297</v>
      </c>
      <c r="D207" s="303" t="s">
        <v>540</v>
      </c>
      <c r="E207" s="303" t="s">
        <v>267</v>
      </c>
      <c r="F207" s="309" t="s">
        <v>558</v>
      </c>
      <c r="G207" s="304">
        <f>G208</f>
        <v>3470</v>
      </c>
      <c r="H207" s="304">
        <f>H208</f>
        <v>3464.88</v>
      </c>
    </row>
    <row r="208" spans="1:8" ht="45" customHeight="1">
      <c r="A208" s="302" t="s">
        <v>559</v>
      </c>
      <c r="B208" s="303" t="s">
        <v>136</v>
      </c>
      <c r="C208" s="303" t="s">
        <v>297</v>
      </c>
      <c r="D208" s="303" t="s">
        <v>540</v>
      </c>
      <c r="E208" s="303" t="s">
        <v>267</v>
      </c>
      <c r="F208" s="309" t="s">
        <v>560</v>
      </c>
      <c r="G208" s="304">
        <f>G210</f>
        <v>3470</v>
      </c>
      <c r="H208" s="304">
        <f>H210</f>
        <v>3464.88</v>
      </c>
    </row>
    <row r="209" spans="1:8" ht="56.25" customHeight="1" hidden="1">
      <c r="A209" s="302" t="s">
        <v>617</v>
      </c>
      <c r="B209" s="303"/>
      <c r="C209" s="303" t="s">
        <v>297</v>
      </c>
      <c r="D209" s="303" t="s">
        <v>540</v>
      </c>
      <c r="E209" s="303" t="s">
        <v>267</v>
      </c>
      <c r="F209" s="309" t="s">
        <v>618</v>
      </c>
      <c r="G209" s="304"/>
      <c r="H209" s="304"/>
    </row>
    <row r="210" spans="1:8" ht="50.25" customHeight="1">
      <c r="A210" s="302" t="s">
        <v>561</v>
      </c>
      <c r="B210" s="303" t="s">
        <v>136</v>
      </c>
      <c r="C210" s="303" t="s">
        <v>297</v>
      </c>
      <c r="D210" s="303" t="s">
        <v>540</v>
      </c>
      <c r="E210" s="303" t="s">
        <v>267</v>
      </c>
      <c r="F210" s="309" t="s">
        <v>562</v>
      </c>
      <c r="G210" s="304">
        <f>5670-1100-590-510</f>
        <v>3470</v>
      </c>
      <c r="H210" s="304">
        <v>3464.88</v>
      </c>
    </row>
    <row r="211" spans="1:8" ht="50.25" customHeight="1">
      <c r="A211" s="302" t="s">
        <v>260</v>
      </c>
      <c r="B211" s="303" t="s">
        <v>136</v>
      </c>
      <c r="C211" s="303" t="s">
        <v>297</v>
      </c>
      <c r="D211" s="303" t="s">
        <v>540</v>
      </c>
      <c r="E211" s="303" t="s">
        <v>261</v>
      </c>
      <c r="F211" s="309"/>
      <c r="G211" s="304">
        <f>G212+G216</f>
        <v>2700</v>
      </c>
      <c r="H211" s="304">
        <f>H212+H216</f>
        <v>2700</v>
      </c>
    </row>
    <row r="212" spans="1:8" ht="50.25" customHeight="1">
      <c r="A212" s="302" t="s">
        <v>262</v>
      </c>
      <c r="B212" s="303" t="s">
        <v>136</v>
      </c>
      <c r="C212" s="303" t="s">
        <v>297</v>
      </c>
      <c r="D212" s="303" t="s">
        <v>540</v>
      </c>
      <c r="E212" s="303" t="s">
        <v>263</v>
      </c>
      <c r="F212" s="309"/>
      <c r="G212" s="304">
        <f aca="true" t="shared" si="20" ref="G212:H214">G213</f>
        <v>580</v>
      </c>
      <c r="H212" s="304">
        <f t="shared" si="20"/>
        <v>580</v>
      </c>
    </row>
    <row r="213" spans="1:8" ht="50.25" customHeight="1">
      <c r="A213" s="302" t="s">
        <v>264</v>
      </c>
      <c r="B213" s="303" t="s">
        <v>136</v>
      </c>
      <c r="C213" s="303" t="s">
        <v>297</v>
      </c>
      <c r="D213" s="303" t="s">
        <v>540</v>
      </c>
      <c r="E213" s="303" t="s">
        <v>263</v>
      </c>
      <c r="F213" s="309" t="s">
        <v>558</v>
      </c>
      <c r="G213" s="304">
        <f t="shared" si="20"/>
        <v>580</v>
      </c>
      <c r="H213" s="304">
        <f t="shared" si="20"/>
        <v>580</v>
      </c>
    </row>
    <row r="214" spans="1:8" ht="50.25" customHeight="1">
      <c r="A214" s="302" t="s">
        <v>557</v>
      </c>
      <c r="B214" s="303" t="s">
        <v>136</v>
      </c>
      <c r="C214" s="303" t="s">
        <v>297</v>
      </c>
      <c r="D214" s="303" t="s">
        <v>540</v>
      </c>
      <c r="E214" s="303" t="s">
        <v>263</v>
      </c>
      <c r="F214" s="309" t="s">
        <v>560</v>
      </c>
      <c r="G214" s="304">
        <f t="shared" si="20"/>
        <v>580</v>
      </c>
      <c r="H214" s="304">
        <f t="shared" si="20"/>
        <v>580</v>
      </c>
    </row>
    <row r="215" spans="1:8" ht="50.25" customHeight="1">
      <c r="A215" s="302" t="s">
        <v>579</v>
      </c>
      <c r="B215" s="303" t="s">
        <v>136</v>
      </c>
      <c r="C215" s="303" t="s">
        <v>297</v>
      </c>
      <c r="D215" s="303" t="s">
        <v>540</v>
      </c>
      <c r="E215" s="303" t="s">
        <v>263</v>
      </c>
      <c r="F215" s="309" t="s">
        <v>562</v>
      </c>
      <c r="G215" s="304">
        <f>400+180</f>
        <v>580</v>
      </c>
      <c r="H215" s="304">
        <v>580</v>
      </c>
    </row>
    <row r="216" spans="1:8" ht="50.25" customHeight="1">
      <c r="A216" s="302" t="s">
        <v>801</v>
      </c>
      <c r="B216" s="303" t="s">
        <v>136</v>
      </c>
      <c r="C216" s="303" t="s">
        <v>297</v>
      </c>
      <c r="D216" s="303" t="s">
        <v>540</v>
      </c>
      <c r="E216" s="303" t="s">
        <v>265</v>
      </c>
      <c r="F216" s="309"/>
      <c r="G216" s="304">
        <f aca="true" t="shared" si="21" ref="G216:H218">G217</f>
        <v>2120</v>
      </c>
      <c r="H216" s="304">
        <f t="shared" si="21"/>
        <v>2120</v>
      </c>
    </row>
    <row r="217" spans="1:8" ht="50.25" customHeight="1">
      <c r="A217" s="302" t="s">
        <v>557</v>
      </c>
      <c r="B217" s="303" t="s">
        <v>136</v>
      </c>
      <c r="C217" s="303" t="s">
        <v>297</v>
      </c>
      <c r="D217" s="303" t="s">
        <v>540</v>
      </c>
      <c r="E217" s="303" t="s">
        <v>265</v>
      </c>
      <c r="F217" s="309" t="s">
        <v>558</v>
      </c>
      <c r="G217" s="304">
        <f t="shared" si="21"/>
        <v>2120</v>
      </c>
      <c r="H217" s="304">
        <f t="shared" si="21"/>
        <v>2120</v>
      </c>
    </row>
    <row r="218" spans="1:8" ht="50.25" customHeight="1">
      <c r="A218" s="302" t="s">
        <v>579</v>
      </c>
      <c r="B218" s="303" t="s">
        <v>136</v>
      </c>
      <c r="C218" s="303" t="s">
        <v>297</v>
      </c>
      <c r="D218" s="303" t="s">
        <v>540</v>
      </c>
      <c r="E218" s="303" t="s">
        <v>265</v>
      </c>
      <c r="F218" s="309" t="s">
        <v>560</v>
      </c>
      <c r="G218" s="304">
        <f t="shared" si="21"/>
        <v>2120</v>
      </c>
      <c r="H218" s="304">
        <f t="shared" si="21"/>
        <v>2120</v>
      </c>
    </row>
    <row r="219" spans="1:8" ht="50.25" customHeight="1">
      <c r="A219" s="302" t="s">
        <v>561</v>
      </c>
      <c r="B219" s="303" t="s">
        <v>136</v>
      </c>
      <c r="C219" s="303" t="s">
        <v>297</v>
      </c>
      <c r="D219" s="303" t="s">
        <v>540</v>
      </c>
      <c r="E219" s="303" t="s">
        <v>265</v>
      </c>
      <c r="F219" s="309" t="s">
        <v>562</v>
      </c>
      <c r="G219" s="304">
        <f>1900+220</f>
        <v>2120</v>
      </c>
      <c r="H219" s="304">
        <v>2120</v>
      </c>
    </row>
    <row r="220" spans="1:8" ht="25.5" customHeight="1">
      <c r="A220" s="305" t="s">
        <v>312</v>
      </c>
      <c r="B220" s="296" t="s">
        <v>136</v>
      </c>
      <c r="C220" s="296" t="s">
        <v>297</v>
      </c>
      <c r="D220" s="296" t="s">
        <v>542</v>
      </c>
      <c r="E220" s="296"/>
      <c r="F220" s="296"/>
      <c r="G220" s="306">
        <f>G226+G232+G221</f>
        <v>10565</v>
      </c>
      <c r="H220" s="306">
        <f>H226+H232+H221</f>
        <v>1071.1100000000001</v>
      </c>
    </row>
    <row r="221" spans="1:8" ht="25.5" customHeight="1">
      <c r="A221" s="307" t="s">
        <v>313</v>
      </c>
      <c r="B221" s="303" t="s">
        <v>136</v>
      </c>
      <c r="C221" s="303" t="s">
        <v>297</v>
      </c>
      <c r="D221" s="303" t="s">
        <v>542</v>
      </c>
      <c r="E221" s="303" t="s">
        <v>314</v>
      </c>
      <c r="F221" s="296"/>
      <c r="G221" s="304">
        <f aca="true" t="shared" si="22" ref="G221:H224">G222</f>
        <v>240</v>
      </c>
      <c r="H221" s="304">
        <f t="shared" si="22"/>
        <v>231.42</v>
      </c>
    </row>
    <row r="222" spans="1:8" ht="25.5" customHeight="1">
      <c r="A222" s="319" t="s">
        <v>315</v>
      </c>
      <c r="B222" s="303" t="s">
        <v>136</v>
      </c>
      <c r="C222" s="303" t="s">
        <v>297</v>
      </c>
      <c r="D222" s="303" t="s">
        <v>542</v>
      </c>
      <c r="E222" s="303" t="s">
        <v>316</v>
      </c>
      <c r="F222" s="296"/>
      <c r="G222" s="304">
        <f t="shared" si="22"/>
        <v>240</v>
      </c>
      <c r="H222" s="304">
        <f t="shared" si="22"/>
        <v>231.42</v>
      </c>
    </row>
    <row r="223" spans="1:8" ht="45.75" customHeight="1">
      <c r="A223" s="302" t="s">
        <v>557</v>
      </c>
      <c r="B223" s="303" t="s">
        <v>136</v>
      </c>
      <c r="C223" s="303" t="s">
        <v>297</v>
      </c>
      <c r="D223" s="303" t="s">
        <v>542</v>
      </c>
      <c r="E223" s="303" t="s">
        <v>316</v>
      </c>
      <c r="F223" s="309" t="s">
        <v>558</v>
      </c>
      <c r="G223" s="304">
        <f t="shared" si="22"/>
        <v>240</v>
      </c>
      <c r="H223" s="304">
        <f t="shared" si="22"/>
        <v>231.42</v>
      </c>
    </row>
    <row r="224" spans="1:8" ht="54" customHeight="1">
      <c r="A224" s="302" t="s">
        <v>559</v>
      </c>
      <c r="B224" s="303" t="s">
        <v>136</v>
      </c>
      <c r="C224" s="303" t="s">
        <v>297</v>
      </c>
      <c r="D224" s="303" t="s">
        <v>542</v>
      </c>
      <c r="E224" s="303" t="s">
        <v>316</v>
      </c>
      <c r="F224" s="309" t="s">
        <v>560</v>
      </c>
      <c r="G224" s="304">
        <f t="shared" si="22"/>
        <v>240</v>
      </c>
      <c r="H224" s="304">
        <f t="shared" si="22"/>
        <v>231.42</v>
      </c>
    </row>
    <row r="225" spans="1:8" ht="49.5" customHeight="1">
      <c r="A225" s="302" t="s">
        <v>561</v>
      </c>
      <c r="B225" s="303" t="s">
        <v>136</v>
      </c>
      <c r="C225" s="303" t="s">
        <v>297</v>
      </c>
      <c r="D225" s="303" t="s">
        <v>542</v>
      </c>
      <c r="E225" s="303" t="s">
        <v>316</v>
      </c>
      <c r="F225" s="309" t="s">
        <v>562</v>
      </c>
      <c r="G225" s="304">
        <f>300-60</f>
        <v>240</v>
      </c>
      <c r="H225" s="304">
        <v>231.42</v>
      </c>
    </row>
    <row r="226" spans="1:8" ht="27.75" customHeight="1">
      <c r="A226" s="317" t="s">
        <v>317</v>
      </c>
      <c r="B226" s="303" t="s">
        <v>136</v>
      </c>
      <c r="C226" s="303" t="s">
        <v>297</v>
      </c>
      <c r="D226" s="303" t="s">
        <v>542</v>
      </c>
      <c r="E226" s="303" t="s">
        <v>318</v>
      </c>
      <c r="F226" s="303"/>
      <c r="G226" s="304">
        <f aca="true" t="shared" si="23" ref="G226:H230">G227</f>
        <v>8835</v>
      </c>
      <c r="H226" s="304">
        <f t="shared" si="23"/>
        <v>529.1</v>
      </c>
    </row>
    <row r="227" spans="1:8" ht="96.75" customHeight="1">
      <c r="A227" s="317" t="s">
        <v>319</v>
      </c>
      <c r="B227" s="303" t="s">
        <v>136</v>
      </c>
      <c r="C227" s="303" t="s">
        <v>297</v>
      </c>
      <c r="D227" s="303" t="s">
        <v>542</v>
      </c>
      <c r="E227" s="303" t="s">
        <v>320</v>
      </c>
      <c r="F227" s="303"/>
      <c r="G227" s="304">
        <f t="shared" si="23"/>
        <v>8835</v>
      </c>
      <c r="H227" s="304">
        <f t="shared" si="23"/>
        <v>529.1</v>
      </c>
    </row>
    <row r="228" spans="1:8" ht="99.75" customHeight="1">
      <c r="A228" s="317" t="s">
        <v>321</v>
      </c>
      <c r="B228" s="303" t="s">
        <v>136</v>
      </c>
      <c r="C228" s="303" t="s">
        <v>297</v>
      </c>
      <c r="D228" s="303" t="s">
        <v>542</v>
      </c>
      <c r="E228" s="303" t="s">
        <v>322</v>
      </c>
      <c r="F228" s="303"/>
      <c r="G228" s="304">
        <f t="shared" si="23"/>
        <v>8835</v>
      </c>
      <c r="H228" s="304">
        <f t="shared" si="23"/>
        <v>529.1</v>
      </c>
    </row>
    <row r="229" spans="1:8" ht="45.75" customHeight="1">
      <c r="A229" s="302" t="s">
        <v>557</v>
      </c>
      <c r="B229" s="303" t="s">
        <v>136</v>
      </c>
      <c r="C229" s="303" t="s">
        <v>297</v>
      </c>
      <c r="D229" s="303" t="s">
        <v>542</v>
      </c>
      <c r="E229" s="303" t="s">
        <v>322</v>
      </c>
      <c r="F229" s="309" t="s">
        <v>558</v>
      </c>
      <c r="G229" s="304">
        <f t="shared" si="23"/>
        <v>8835</v>
      </c>
      <c r="H229" s="304">
        <f t="shared" si="23"/>
        <v>529.1</v>
      </c>
    </row>
    <row r="230" spans="1:8" ht="84.75" customHeight="1">
      <c r="A230" s="302" t="s">
        <v>559</v>
      </c>
      <c r="B230" s="303" t="s">
        <v>136</v>
      </c>
      <c r="C230" s="303" t="s">
        <v>297</v>
      </c>
      <c r="D230" s="303" t="s">
        <v>542</v>
      </c>
      <c r="E230" s="303" t="s">
        <v>322</v>
      </c>
      <c r="F230" s="309" t="s">
        <v>560</v>
      </c>
      <c r="G230" s="304">
        <f t="shared" si="23"/>
        <v>8835</v>
      </c>
      <c r="H230" s="304">
        <f t="shared" si="23"/>
        <v>529.1</v>
      </c>
    </row>
    <row r="231" spans="1:8" ht="105.75" customHeight="1">
      <c r="A231" s="302" t="s">
        <v>617</v>
      </c>
      <c r="B231" s="303" t="s">
        <v>136</v>
      </c>
      <c r="C231" s="303" t="s">
        <v>297</v>
      </c>
      <c r="D231" s="303" t="s">
        <v>542</v>
      </c>
      <c r="E231" s="303" t="s">
        <v>322</v>
      </c>
      <c r="F231" s="309" t="s">
        <v>618</v>
      </c>
      <c r="G231" s="304">
        <f>8835</f>
        <v>8835</v>
      </c>
      <c r="H231" s="304">
        <v>529.1</v>
      </c>
    </row>
    <row r="232" spans="1:8" ht="49.5" customHeight="1">
      <c r="A232" s="307" t="s">
        <v>621</v>
      </c>
      <c r="B232" s="303" t="s">
        <v>136</v>
      </c>
      <c r="C232" s="303" t="s">
        <v>297</v>
      </c>
      <c r="D232" s="303" t="s">
        <v>542</v>
      </c>
      <c r="E232" s="303" t="s">
        <v>622</v>
      </c>
      <c r="F232" s="303"/>
      <c r="G232" s="304">
        <f aca="true" t="shared" si="24" ref="G232:H235">G233</f>
        <v>1490</v>
      </c>
      <c r="H232" s="304">
        <f t="shared" si="24"/>
        <v>310.59</v>
      </c>
    </row>
    <row r="233" spans="1:8" ht="78.75">
      <c r="A233" s="302" t="s">
        <v>726</v>
      </c>
      <c r="B233" s="303" t="s">
        <v>136</v>
      </c>
      <c r="C233" s="303" t="s">
        <v>297</v>
      </c>
      <c r="D233" s="303" t="s">
        <v>542</v>
      </c>
      <c r="E233" s="303" t="s">
        <v>267</v>
      </c>
      <c r="F233" s="303"/>
      <c r="G233" s="304">
        <f t="shared" si="24"/>
        <v>1490</v>
      </c>
      <c r="H233" s="304">
        <f t="shared" si="24"/>
        <v>310.59</v>
      </c>
    </row>
    <row r="234" spans="1:8" ht="15.75">
      <c r="A234" s="302" t="s">
        <v>557</v>
      </c>
      <c r="B234" s="303" t="s">
        <v>136</v>
      </c>
      <c r="C234" s="303" t="s">
        <v>297</v>
      </c>
      <c r="D234" s="303" t="s">
        <v>542</v>
      </c>
      <c r="E234" s="303" t="s">
        <v>267</v>
      </c>
      <c r="F234" s="309" t="s">
        <v>558</v>
      </c>
      <c r="G234" s="304">
        <f t="shared" si="24"/>
        <v>1490</v>
      </c>
      <c r="H234" s="304">
        <f t="shared" si="24"/>
        <v>310.59</v>
      </c>
    </row>
    <row r="235" spans="1:8" ht="47.25">
      <c r="A235" s="302" t="s">
        <v>559</v>
      </c>
      <c r="B235" s="303" t="s">
        <v>136</v>
      </c>
      <c r="C235" s="303" t="s">
        <v>297</v>
      </c>
      <c r="D235" s="303" t="s">
        <v>542</v>
      </c>
      <c r="E235" s="303" t="s">
        <v>267</v>
      </c>
      <c r="F235" s="309" t="s">
        <v>560</v>
      </c>
      <c r="G235" s="304">
        <f t="shared" si="24"/>
        <v>1490</v>
      </c>
      <c r="H235" s="304">
        <f t="shared" si="24"/>
        <v>310.59</v>
      </c>
    </row>
    <row r="236" spans="1:8" ht="47.25">
      <c r="A236" s="302" t="s">
        <v>617</v>
      </c>
      <c r="B236" s="303" t="s">
        <v>136</v>
      </c>
      <c r="C236" s="303" t="s">
        <v>297</v>
      </c>
      <c r="D236" s="303" t="s">
        <v>542</v>
      </c>
      <c r="E236" s="303" t="s">
        <v>267</v>
      </c>
      <c r="F236" s="309" t="s">
        <v>618</v>
      </c>
      <c r="G236" s="304">
        <f>8560-5950-709.4-406.6-4</f>
        <v>1490</v>
      </c>
      <c r="H236" s="304">
        <v>310.59</v>
      </c>
    </row>
    <row r="237" spans="1:8" s="298" customFormat="1" ht="21" customHeight="1">
      <c r="A237" s="305" t="s">
        <v>324</v>
      </c>
      <c r="B237" s="296" t="s">
        <v>136</v>
      </c>
      <c r="C237" s="296" t="s">
        <v>297</v>
      </c>
      <c r="D237" s="296" t="s">
        <v>564</v>
      </c>
      <c r="E237" s="296"/>
      <c r="F237" s="296"/>
      <c r="G237" s="306">
        <f>G238</f>
        <v>2697.5</v>
      </c>
      <c r="H237" s="306">
        <f>H238</f>
        <v>2494.75</v>
      </c>
    </row>
    <row r="238" spans="1:9" s="298" customFormat="1" ht="31.5">
      <c r="A238" s="307" t="s">
        <v>621</v>
      </c>
      <c r="B238" s="303" t="s">
        <v>136</v>
      </c>
      <c r="C238" s="303" t="s">
        <v>297</v>
      </c>
      <c r="D238" s="303" t="s">
        <v>564</v>
      </c>
      <c r="E238" s="303" t="s">
        <v>622</v>
      </c>
      <c r="F238" s="303"/>
      <c r="G238" s="304">
        <f>G239+G245</f>
        <v>2697.5</v>
      </c>
      <c r="H238" s="304">
        <f>H239+H245</f>
        <v>2494.75</v>
      </c>
      <c r="I238" s="308"/>
    </row>
    <row r="239" spans="1:9" s="298" customFormat="1" ht="94.5">
      <c r="A239" s="307" t="s">
        <v>323</v>
      </c>
      <c r="B239" s="303" t="s">
        <v>136</v>
      </c>
      <c r="C239" s="303" t="s">
        <v>297</v>
      </c>
      <c r="D239" s="303" t="s">
        <v>564</v>
      </c>
      <c r="E239" s="303" t="s">
        <v>267</v>
      </c>
      <c r="F239" s="303"/>
      <c r="G239" s="304">
        <f>G240+G243</f>
        <v>2409.6</v>
      </c>
      <c r="H239" s="304">
        <f>H240+H243</f>
        <v>2206.89</v>
      </c>
      <c r="I239" s="308"/>
    </row>
    <row r="240" spans="1:9" s="298" customFormat="1" ht="15.75">
      <c r="A240" s="302" t="s">
        <v>557</v>
      </c>
      <c r="B240" s="303" t="s">
        <v>136</v>
      </c>
      <c r="C240" s="303" t="s">
        <v>297</v>
      </c>
      <c r="D240" s="303" t="s">
        <v>564</v>
      </c>
      <c r="E240" s="303" t="s">
        <v>267</v>
      </c>
      <c r="F240" s="309" t="s">
        <v>558</v>
      </c>
      <c r="G240" s="304">
        <f>G241</f>
        <v>1909.6</v>
      </c>
      <c r="H240" s="304">
        <f>H241</f>
        <v>1740.2</v>
      </c>
      <c r="I240" s="308"/>
    </row>
    <row r="241" spans="1:9" s="298" customFormat="1" ht="47.25">
      <c r="A241" s="302" t="s">
        <v>559</v>
      </c>
      <c r="B241" s="303" t="s">
        <v>136</v>
      </c>
      <c r="C241" s="303" t="s">
        <v>297</v>
      </c>
      <c r="D241" s="303" t="s">
        <v>564</v>
      </c>
      <c r="E241" s="303" t="s">
        <v>267</v>
      </c>
      <c r="F241" s="309" t="s">
        <v>560</v>
      </c>
      <c r="G241" s="304">
        <f>G242</f>
        <v>1909.6</v>
      </c>
      <c r="H241" s="304">
        <f>H242</f>
        <v>1740.2</v>
      </c>
      <c r="I241" s="308"/>
    </row>
    <row r="242" spans="1:9" s="298" customFormat="1" ht="47.25">
      <c r="A242" s="302" t="s">
        <v>561</v>
      </c>
      <c r="B242" s="303" t="s">
        <v>136</v>
      </c>
      <c r="C242" s="303" t="s">
        <v>297</v>
      </c>
      <c r="D242" s="303" t="s">
        <v>564</v>
      </c>
      <c r="E242" s="303" t="s">
        <v>267</v>
      </c>
      <c r="F242" s="309" t="s">
        <v>562</v>
      </c>
      <c r="G242" s="304">
        <f>450+2230-100+250+100-450-417.4-153</f>
        <v>1909.6</v>
      </c>
      <c r="H242" s="304">
        <v>1740.2</v>
      </c>
      <c r="I242" s="308"/>
    </row>
    <row r="243" spans="1:9" s="298" customFormat="1" ht="15.75">
      <c r="A243" s="319" t="s">
        <v>569</v>
      </c>
      <c r="B243" s="303" t="s">
        <v>136</v>
      </c>
      <c r="C243" s="303" t="s">
        <v>297</v>
      </c>
      <c r="D243" s="303" t="s">
        <v>564</v>
      </c>
      <c r="E243" s="303" t="s">
        <v>267</v>
      </c>
      <c r="F243" s="309" t="s">
        <v>570</v>
      </c>
      <c r="G243" s="304">
        <f>G244</f>
        <v>500</v>
      </c>
      <c r="H243" s="304">
        <f>H244</f>
        <v>466.69</v>
      </c>
      <c r="I243" s="308"/>
    </row>
    <row r="244" spans="1:9" s="298" customFormat="1" ht="63">
      <c r="A244" s="319" t="s">
        <v>325</v>
      </c>
      <c r="B244" s="303" t="s">
        <v>136</v>
      </c>
      <c r="C244" s="303" t="s">
        <v>297</v>
      </c>
      <c r="D244" s="303" t="s">
        <v>564</v>
      </c>
      <c r="E244" s="303" t="s">
        <v>267</v>
      </c>
      <c r="F244" s="309" t="s">
        <v>326</v>
      </c>
      <c r="G244" s="304">
        <f>450+50</f>
        <v>500</v>
      </c>
      <c r="H244" s="304">
        <v>466.69</v>
      </c>
      <c r="I244" s="308"/>
    </row>
    <row r="245" spans="1:9" s="298" customFormat="1" ht="110.25" customHeight="1">
      <c r="A245" s="302" t="s">
        <v>260</v>
      </c>
      <c r="B245" s="303" t="s">
        <v>136</v>
      </c>
      <c r="C245" s="303" t="s">
        <v>297</v>
      </c>
      <c r="D245" s="303" t="s">
        <v>564</v>
      </c>
      <c r="E245" s="303" t="s">
        <v>261</v>
      </c>
      <c r="F245" s="309"/>
      <c r="G245" s="304">
        <f>G246+G251</f>
        <v>287.9</v>
      </c>
      <c r="H245" s="304">
        <f>H246+H251</f>
        <v>287.86</v>
      </c>
      <c r="I245" s="308"/>
    </row>
    <row r="246" spans="1:9" s="298" customFormat="1" ht="78.75">
      <c r="A246" s="302" t="s">
        <v>262</v>
      </c>
      <c r="B246" s="303" t="s">
        <v>136</v>
      </c>
      <c r="C246" s="303" t="s">
        <v>297</v>
      </c>
      <c r="D246" s="303" t="s">
        <v>564</v>
      </c>
      <c r="E246" s="303" t="s">
        <v>263</v>
      </c>
      <c r="F246" s="309"/>
      <c r="G246" s="304">
        <f aca="true" t="shared" si="25" ref="G246:H248">G247</f>
        <v>68.4</v>
      </c>
      <c r="H246" s="304">
        <f t="shared" si="25"/>
        <v>68.4</v>
      </c>
      <c r="I246" s="308"/>
    </row>
    <row r="247" spans="1:9" s="298" customFormat="1" ht="47.25" customHeight="1">
      <c r="A247" s="302" t="s">
        <v>264</v>
      </c>
      <c r="B247" s="303" t="s">
        <v>136</v>
      </c>
      <c r="C247" s="303" t="s">
        <v>297</v>
      </c>
      <c r="D247" s="303" t="s">
        <v>564</v>
      </c>
      <c r="E247" s="303" t="s">
        <v>263</v>
      </c>
      <c r="F247" s="309" t="s">
        <v>558</v>
      </c>
      <c r="G247" s="304">
        <f t="shared" si="25"/>
        <v>68.4</v>
      </c>
      <c r="H247" s="304">
        <f t="shared" si="25"/>
        <v>68.4</v>
      </c>
      <c r="I247" s="308"/>
    </row>
    <row r="248" spans="1:9" s="298" customFormat="1" ht="15.75">
      <c r="A248" s="302" t="s">
        <v>557</v>
      </c>
      <c r="B248" s="303" t="s">
        <v>136</v>
      </c>
      <c r="C248" s="303" t="s">
        <v>297</v>
      </c>
      <c r="D248" s="303" t="s">
        <v>564</v>
      </c>
      <c r="E248" s="303" t="s">
        <v>263</v>
      </c>
      <c r="F248" s="309" t="s">
        <v>560</v>
      </c>
      <c r="G248" s="304">
        <f t="shared" si="25"/>
        <v>68.4</v>
      </c>
      <c r="H248" s="304">
        <f t="shared" si="25"/>
        <v>68.4</v>
      </c>
      <c r="I248" s="308"/>
    </row>
    <row r="249" spans="1:9" s="298" customFormat="1" ht="47.25">
      <c r="A249" s="302" t="s">
        <v>579</v>
      </c>
      <c r="B249" s="303" t="s">
        <v>136</v>
      </c>
      <c r="C249" s="303" t="s">
        <v>297</v>
      </c>
      <c r="D249" s="303" t="s">
        <v>564</v>
      </c>
      <c r="E249" s="303" t="s">
        <v>263</v>
      </c>
      <c r="F249" s="309" t="s">
        <v>562</v>
      </c>
      <c r="G249" s="304">
        <f>60+8.4</f>
        <v>68.4</v>
      </c>
      <c r="H249" s="304">
        <v>68.4</v>
      </c>
      <c r="I249" s="308"/>
    </row>
    <row r="250" spans="1:9" s="298" customFormat="1" ht="47.25">
      <c r="A250" s="302" t="s">
        <v>801</v>
      </c>
      <c r="B250" s="303" t="s">
        <v>136</v>
      </c>
      <c r="C250" s="303" t="s">
        <v>297</v>
      </c>
      <c r="D250" s="303" t="s">
        <v>564</v>
      </c>
      <c r="E250" s="303" t="s">
        <v>265</v>
      </c>
      <c r="F250" s="309"/>
      <c r="G250" s="304">
        <f aca="true" t="shared" si="26" ref="G250:H252">G251</f>
        <v>219.5</v>
      </c>
      <c r="H250" s="304">
        <f t="shared" si="26"/>
        <v>219.46</v>
      </c>
      <c r="I250" s="308"/>
    </row>
    <row r="251" spans="1:9" s="298" customFormat="1" ht="15.75">
      <c r="A251" s="302" t="s">
        <v>557</v>
      </c>
      <c r="B251" s="303" t="s">
        <v>136</v>
      </c>
      <c r="C251" s="303" t="s">
        <v>297</v>
      </c>
      <c r="D251" s="303" t="s">
        <v>564</v>
      </c>
      <c r="E251" s="303" t="s">
        <v>265</v>
      </c>
      <c r="F251" s="309" t="s">
        <v>558</v>
      </c>
      <c r="G251" s="304">
        <f t="shared" si="26"/>
        <v>219.5</v>
      </c>
      <c r="H251" s="304">
        <f t="shared" si="26"/>
        <v>219.46</v>
      </c>
      <c r="I251" s="308"/>
    </row>
    <row r="252" spans="1:9" s="298" customFormat="1" ht="47.25">
      <c r="A252" s="302" t="s">
        <v>579</v>
      </c>
      <c r="B252" s="303" t="s">
        <v>136</v>
      </c>
      <c r="C252" s="303" t="s">
        <v>297</v>
      </c>
      <c r="D252" s="303" t="s">
        <v>564</v>
      </c>
      <c r="E252" s="303" t="s">
        <v>265</v>
      </c>
      <c r="F252" s="309" t="s">
        <v>560</v>
      </c>
      <c r="G252" s="304">
        <f t="shared" si="26"/>
        <v>219.5</v>
      </c>
      <c r="H252" s="304">
        <f t="shared" si="26"/>
        <v>219.46</v>
      </c>
      <c r="I252" s="308"/>
    </row>
    <row r="253" spans="1:9" s="298" customFormat="1" ht="47.25">
      <c r="A253" s="302" t="s">
        <v>561</v>
      </c>
      <c r="B253" s="303" t="s">
        <v>136</v>
      </c>
      <c r="C253" s="303" t="s">
        <v>297</v>
      </c>
      <c r="D253" s="303" t="s">
        <v>564</v>
      </c>
      <c r="E253" s="303" t="s">
        <v>265</v>
      </c>
      <c r="F253" s="309" t="s">
        <v>562</v>
      </c>
      <c r="G253" s="304">
        <f>160+62-2.5</f>
        <v>219.5</v>
      </c>
      <c r="H253" s="304">
        <v>219.46</v>
      </c>
      <c r="I253" s="308"/>
    </row>
    <row r="254" spans="1:9" s="298" customFormat="1" ht="31.5">
      <c r="A254" s="305" t="s">
        <v>327</v>
      </c>
      <c r="B254" s="296" t="s">
        <v>136</v>
      </c>
      <c r="C254" s="296" t="s">
        <v>297</v>
      </c>
      <c r="D254" s="296" t="s">
        <v>297</v>
      </c>
      <c r="E254" s="303"/>
      <c r="F254" s="303"/>
      <c r="G254" s="306">
        <f>G273+G255+G263</f>
        <v>10644.3806</v>
      </c>
      <c r="H254" s="306">
        <f>H273+H255+H263</f>
        <v>10268.81</v>
      </c>
      <c r="I254" s="308"/>
    </row>
    <row r="255" spans="1:9" s="298" customFormat="1" ht="31.5">
      <c r="A255" s="319" t="s">
        <v>328</v>
      </c>
      <c r="B255" s="303" t="s">
        <v>136</v>
      </c>
      <c r="C255" s="303" t="s">
        <v>297</v>
      </c>
      <c r="D255" s="303" t="s">
        <v>297</v>
      </c>
      <c r="E255" s="303" t="s">
        <v>329</v>
      </c>
      <c r="F255" s="303"/>
      <c r="G255" s="304">
        <f>G256+G259</f>
        <v>7671</v>
      </c>
      <c r="H255" s="304">
        <f>H256+H259</f>
        <v>7328.18</v>
      </c>
      <c r="I255" s="308"/>
    </row>
    <row r="256" spans="1:9" s="298" customFormat="1" ht="31.5">
      <c r="A256" s="319" t="s">
        <v>727</v>
      </c>
      <c r="B256" s="303" t="s">
        <v>136</v>
      </c>
      <c r="C256" s="303" t="s">
        <v>297</v>
      </c>
      <c r="D256" s="303" t="s">
        <v>297</v>
      </c>
      <c r="E256" s="303" t="s">
        <v>331</v>
      </c>
      <c r="F256" s="303"/>
      <c r="G256" s="304">
        <f>G257</f>
        <v>5280</v>
      </c>
      <c r="H256" s="304">
        <f>H257</f>
        <v>5206</v>
      </c>
      <c r="I256" s="308"/>
    </row>
    <row r="257" spans="1:9" s="298" customFormat="1" ht="15.75">
      <c r="A257" s="319" t="s">
        <v>569</v>
      </c>
      <c r="B257" s="303" t="s">
        <v>136</v>
      </c>
      <c r="C257" s="303" t="s">
        <v>297</v>
      </c>
      <c r="D257" s="303" t="s">
        <v>297</v>
      </c>
      <c r="E257" s="303" t="s">
        <v>331</v>
      </c>
      <c r="F257" s="309" t="s">
        <v>570</v>
      </c>
      <c r="G257" s="304">
        <f>G258</f>
        <v>5280</v>
      </c>
      <c r="H257" s="304">
        <f>H258</f>
        <v>5206</v>
      </c>
      <c r="I257" s="308"/>
    </row>
    <row r="258" spans="1:9" s="298" customFormat="1" ht="63">
      <c r="A258" s="319" t="s">
        <v>325</v>
      </c>
      <c r="B258" s="303" t="s">
        <v>136</v>
      </c>
      <c r="C258" s="303" t="s">
        <v>297</v>
      </c>
      <c r="D258" s="303" t="s">
        <v>297</v>
      </c>
      <c r="E258" s="303" t="s">
        <v>331</v>
      </c>
      <c r="F258" s="309" t="s">
        <v>326</v>
      </c>
      <c r="G258" s="304">
        <f>2400+1260+3210-1790-200+400</f>
        <v>5280</v>
      </c>
      <c r="H258" s="304">
        <v>5206</v>
      </c>
      <c r="I258" s="308"/>
    </row>
    <row r="259" spans="1:9" s="298" customFormat="1" ht="47.25">
      <c r="A259" s="319" t="s">
        <v>332</v>
      </c>
      <c r="B259" s="303" t="s">
        <v>136</v>
      </c>
      <c r="C259" s="303" t="s">
        <v>297</v>
      </c>
      <c r="D259" s="303" t="s">
        <v>297</v>
      </c>
      <c r="E259" s="303" t="s">
        <v>333</v>
      </c>
      <c r="F259" s="309"/>
      <c r="G259" s="304">
        <f aca="true" t="shared" si="27" ref="G259:H261">G260</f>
        <v>2391</v>
      </c>
      <c r="H259" s="304">
        <f t="shared" si="27"/>
        <v>2122.18</v>
      </c>
      <c r="I259" s="308"/>
    </row>
    <row r="260" spans="1:9" s="298" customFormat="1" ht="15.75">
      <c r="A260" s="302" t="s">
        <v>557</v>
      </c>
      <c r="B260" s="303" t="s">
        <v>136</v>
      </c>
      <c r="C260" s="303" t="s">
        <v>297</v>
      </c>
      <c r="D260" s="303" t="s">
        <v>297</v>
      </c>
      <c r="E260" s="303" t="s">
        <v>333</v>
      </c>
      <c r="F260" s="309" t="s">
        <v>558</v>
      </c>
      <c r="G260" s="304">
        <f t="shared" si="27"/>
        <v>2391</v>
      </c>
      <c r="H260" s="304">
        <f t="shared" si="27"/>
        <v>2122.18</v>
      </c>
      <c r="I260" s="308"/>
    </row>
    <row r="261" spans="1:9" s="298" customFormat="1" ht="47.25">
      <c r="A261" s="302" t="s">
        <v>559</v>
      </c>
      <c r="B261" s="303" t="s">
        <v>136</v>
      </c>
      <c r="C261" s="303" t="s">
        <v>297</v>
      </c>
      <c r="D261" s="303" t="s">
        <v>297</v>
      </c>
      <c r="E261" s="303" t="s">
        <v>333</v>
      </c>
      <c r="F261" s="309" t="s">
        <v>560</v>
      </c>
      <c r="G261" s="304">
        <f t="shared" si="27"/>
        <v>2391</v>
      </c>
      <c r="H261" s="304">
        <f t="shared" si="27"/>
        <v>2122.18</v>
      </c>
      <c r="I261" s="308"/>
    </row>
    <row r="262" spans="1:9" s="298" customFormat="1" ht="47.25">
      <c r="A262" s="302" t="s">
        <v>561</v>
      </c>
      <c r="B262" s="303" t="s">
        <v>136</v>
      </c>
      <c r="C262" s="303" t="s">
        <v>297</v>
      </c>
      <c r="D262" s="303" t="s">
        <v>297</v>
      </c>
      <c r="E262" s="303" t="s">
        <v>333</v>
      </c>
      <c r="F262" s="309" t="s">
        <v>562</v>
      </c>
      <c r="G262" s="304">
        <f>1790+601</f>
        <v>2391</v>
      </c>
      <c r="H262" s="304">
        <v>2122.18</v>
      </c>
      <c r="I262" s="308"/>
    </row>
    <row r="263" spans="1:9" s="298" customFormat="1" ht="15.75">
      <c r="A263" s="317" t="s">
        <v>611</v>
      </c>
      <c r="B263" s="303" t="s">
        <v>136</v>
      </c>
      <c r="C263" s="303" t="s">
        <v>297</v>
      </c>
      <c r="D263" s="303" t="s">
        <v>297</v>
      </c>
      <c r="E263" s="303" t="s">
        <v>612</v>
      </c>
      <c r="F263" s="309"/>
      <c r="G263" s="304">
        <f>G264</f>
        <v>1125.3806</v>
      </c>
      <c r="H263" s="304">
        <f>H264</f>
        <v>1125.3799999999999</v>
      </c>
      <c r="I263" s="308"/>
    </row>
    <row r="264" spans="1:9" s="298" customFormat="1" ht="47.25">
      <c r="A264" s="317" t="s">
        <v>305</v>
      </c>
      <c r="B264" s="303" t="s">
        <v>136</v>
      </c>
      <c r="C264" s="303" t="s">
        <v>297</v>
      </c>
      <c r="D264" s="303" t="s">
        <v>297</v>
      </c>
      <c r="E264" s="303" t="s">
        <v>306</v>
      </c>
      <c r="F264" s="309"/>
      <c r="G264" s="304">
        <f>G265+G269</f>
        <v>1125.3806</v>
      </c>
      <c r="H264" s="304">
        <f>H265+H269</f>
        <v>1125.3799999999999</v>
      </c>
      <c r="I264" s="308"/>
    </row>
    <row r="265" spans="1:9" s="298" customFormat="1" ht="111.75" customHeight="1">
      <c r="A265" s="317" t="s">
        <v>796</v>
      </c>
      <c r="B265" s="303" t="s">
        <v>136</v>
      </c>
      <c r="C265" s="303" t="s">
        <v>297</v>
      </c>
      <c r="D265" s="303" t="s">
        <v>297</v>
      </c>
      <c r="E265" s="303" t="s">
        <v>334</v>
      </c>
      <c r="F265" s="309"/>
      <c r="G265" s="304">
        <f aca="true" t="shared" si="28" ref="G265:H267">G266</f>
        <v>774.1806</v>
      </c>
      <c r="H265" s="304">
        <f t="shared" si="28"/>
        <v>774.18</v>
      </c>
      <c r="I265" s="308"/>
    </row>
    <row r="266" spans="1:9" s="298" customFormat="1" ht="15.75">
      <c r="A266" s="302" t="s">
        <v>557</v>
      </c>
      <c r="B266" s="303" t="s">
        <v>136</v>
      </c>
      <c r="C266" s="303" t="s">
        <v>297</v>
      </c>
      <c r="D266" s="303" t="s">
        <v>297</v>
      </c>
      <c r="E266" s="303" t="s">
        <v>334</v>
      </c>
      <c r="F266" s="309" t="s">
        <v>558</v>
      </c>
      <c r="G266" s="304">
        <f t="shared" si="28"/>
        <v>774.1806</v>
      </c>
      <c r="H266" s="304">
        <f t="shared" si="28"/>
        <v>774.18</v>
      </c>
      <c r="I266" s="308"/>
    </row>
    <row r="267" spans="1:9" s="298" customFormat="1" ht="47.25">
      <c r="A267" s="302" t="s">
        <v>579</v>
      </c>
      <c r="B267" s="303" t="s">
        <v>136</v>
      </c>
      <c r="C267" s="303" t="s">
        <v>297</v>
      </c>
      <c r="D267" s="303" t="s">
        <v>297</v>
      </c>
      <c r="E267" s="303" t="s">
        <v>334</v>
      </c>
      <c r="F267" s="309" t="s">
        <v>560</v>
      </c>
      <c r="G267" s="304">
        <f t="shared" si="28"/>
        <v>774.1806</v>
      </c>
      <c r="H267" s="304">
        <f t="shared" si="28"/>
        <v>774.18</v>
      </c>
      <c r="I267" s="308"/>
    </row>
    <row r="268" spans="1:9" s="298" customFormat="1" ht="47.25">
      <c r="A268" s="302" t="s">
        <v>561</v>
      </c>
      <c r="B268" s="303" t="s">
        <v>136</v>
      </c>
      <c r="C268" s="303" t="s">
        <v>297</v>
      </c>
      <c r="D268" s="303" t="s">
        <v>297</v>
      </c>
      <c r="E268" s="303" t="s">
        <v>334</v>
      </c>
      <c r="F268" s="309" t="s">
        <v>562</v>
      </c>
      <c r="G268" s="304">
        <v>774.1806</v>
      </c>
      <c r="H268" s="304">
        <v>774.18</v>
      </c>
      <c r="I268" s="308"/>
    </row>
    <row r="269" spans="1:9" s="298" customFormat="1" ht="47.25">
      <c r="A269" s="302" t="s">
        <v>697</v>
      </c>
      <c r="B269" s="303" t="s">
        <v>136</v>
      </c>
      <c r="C269" s="303" t="s">
        <v>297</v>
      </c>
      <c r="D269" s="303" t="s">
        <v>297</v>
      </c>
      <c r="E269" s="303" t="s">
        <v>698</v>
      </c>
      <c r="F269" s="309"/>
      <c r="G269" s="304">
        <f aca="true" t="shared" si="29" ref="G269:H271">G270</f>
        <v>351.2</v>
      </c>
      <c r="H269" s="304">
        <f t="shared" si="29"/>
        <v>351.2</v>
      </c>
      <c r="I269" s="308"/>
    </row>
    <row r="270" spans="1:9" s="298" customFormat="1" ht="29.25" customHeight="1">
      <c r="A270" s="302" t="s">
        <v>557</v>
      </c>
      <c r="B270" s="303" t="s">
        <v>136</v>
      </c>
      <c r="C270" s="303" t="s">
        <v>297</v>
      </c>
      <c r="D270" s="303" t="s">
        <v>297</v>
      </c>
      <c r="E270" s="303" t="s">
        <v>698</v>
      </c>
      <c r="F270" s="309" t="s">
        <v>558</v>
      </c>
      <c r="G270" s="304">
        <f t="shared" si="29"/>
        <v>351.2</v>
      </c>
      <c r="H270" s="304">
        <f t="shared" si="29"/>
        <v>351.2</v>
      </c>
      <c r="I270" s="308"/>
    </row>
    <row r="271" spans="1:9" s="298" customFormat="1" ht="47.25">
      <c r="A271" s="302" t="s">
        <v>579</v>
      </c>
      <c r="B271" s="303" t="s">
        <v>136</v>
      </c>
      <c r="C271" s="303" t="s">
        <v>297</v>
      </c>
      <c r="D271" s="303" t="s">
        <v>297</v>
      </c>
      <c r="E271" s="303" t="s">
        <v>698</v>
      </c>
      <c r="F271" s="309" t="s">
        <v>560</v>
      </c>
      <c r="G271" s="304">
        <f t="shared" si="29"/>
        <v>351.2</v>
      </c>
      <c r="H271" s="304">
        <f t="shared" si="29"/>
        <v>351.2</v>
      </c>
      <c r="I271" s="308"/>
    </row>
    <row r="272" spans="1:9" s="298" customFormat="1" ht="47.25">
      <c r="A272" s="302" t="s">
        <v>561</v>
      </c>
      <c r="B272" s="303" t="s">
        <v>136</v>
      </c>
      <c r="C272" s="303" t="s">
        <v>297</v>
      </c>
      <c r="D272" s="303" t="s">
        <v>297</v>
      </c>
      <c r="E272" s="303" t="s">
        <v>698</v>
      </c>
      <c r="F272" s="309" t="s">
        <v>562</v>
      </c>
      <c r="G272" s="304">
        <v>351.2</v>
      </c>
      <c r="H272" s="304">
        <v>351.2</v>
      </c>
      <c r="I272" s="308"/>
    </row>
    <row r="273" spans="1:9" s="298" customFormat="1" ht="31.5">
      <c r="A273" s="307" t="s">
        <v>621</v>
      </c>
      <c r="B273" s="303" t="s">
        <v>136</v>
      </c>
      <c r="C273" s="303" t="s">
        <v>297</v>
      </c>
      <c r="D273" s="303" t="s">
        <v>297</v>
      </c>
      <c r="E273" s="303" t="s">
        <v>622</v>
      </c>
      <c r="F273" s="296"/>
      <c r="G273" s="304">
        <f>G278+G285+G274</f>
        <v>1848</v>
      </c>
      <c r="H273" s="304">
        <f>H278+H285+H274</f>
        <v>1815.25</v>
      </c>
      <c r="I273" s="308"/>
    </row>
    <row r="274" spans="1:9" s="298" customFormat="1" ht="94.5">
      <c r="A274" s="307" t="s">
        <v>310</v>
      </c>
      <c r="B274" s="303" t="s">
        <v>136</v>
      </c>
      <c r="C274" s="303" t="s">
        <v>297</v>
      </c>
      <c r="D274" s="303" t="s">
        <v>297</v>
      </c>
      <c r="E274" s="303" t="s">
        <v>311</v>
      </c>
      <c r="F274" s="303"/>
      <c r="G274" s="304">
        <f aca="true" t="shared" si="30" ref="G274:H276">G275</f>
        <v>644</v>
      </c>
      <c r="H274" s="304">
        <f t="shared" si="30"/>
        <v>643.27</v>
      </c>
      <c r="I274" s="308"/>
    </row>
    <row r="275" spans="1:9" s="298" customFormat="1" ht="15.75">
      <c r="A275" s="302" t="s">
        <v>557</v>
      </c>
      <c r="B275" s="303" t="s">
        <v>136</v>
      </c>
      <c r="C275" s="303" t="s">
        <v>297</v>
      </c>
      <c r="D275" s="303" t="s">
        <v>297</v>
      </c>
      <c r="E275" s="303" t="s">
        <v>311</v>
      </c>
      <c r="F275" s="309" t="s">
        <v>558</v>
      </c>
      <c r="G275" s="304">
        <f t="shared" si="30"/>
        <v>644</v>
      </c>
      <c r="H275" s="304">
        <f t="shared" si="30"/>
        <v>643.27</v>
      </c>
      <c r="I275" s="308"/>
    </row>
    <row r="276" spans="1:9" s="298" customFormat="1" ht="47.25">
      <c r="A276" s="302" t="s">
        <v>559</v>
      </c>
      <c r="B276" s="303" t="s">
        <v>136</v>
      </c>
      <c r="C276" s="303" t="s">
        <v>297</v>
      </c>
      <c r="D276" s="303" t="s">
        <v>297</v>
      </c>
      <c r="E276" s="303" t="s">
        <v>311</v>
      </c>
      <c r="F276" s="309" t="s">
        <v>560</v>
      </c>
      <c r="G276" s="304">
        <f t="shared" si="30"/>
        <v>644</v>
      </c>
      <c r="H276" s="304">
        <f t="shared" si="30"/>
        <v>643.27</v>
      </c>
      <c r="I276" s="308"/>
    </row>
    <row r="277" spans="1:9" s="298" customFormat="1" ht="47.25">
      <c r="A277" s="302" t="s">
        <v>561</v>
      </c>
      <c r="B277" s="303" t="s">
        <v>136</v>
      </c>
      <c r="C277" s="303" t="s">
        <v>297</v>
      </c>
      <c r="D277" s="303" t="s">
        <v>297</v>
      </c>
      <c r="E277" s="303" t="s">
        <v>311</v>
      </c>
      <c r="F277" s="309" t="s">
        <v>562</v>
      </c>
      <c r="G277" s="304">
        <v>644</v>
      </c>
      <c r="H277" s="304">
        <v>643.27</v>
      </c>
      <c r="I277" s="308"/>
    </row>
    <row r="278" spans="1:9" s="298" customFormat="1" ht="78.75">
      <c r="A278" s="307" t="s">
        <v>266</v>
      </c>
      <c r="B278" s="303" t="s">
        <v>136</v>
      </c>
      <c r="C278" s="303" t="s">
        <v>297</v>
      </c>
      <c r="D278" s="303" t="s">
        <v>297</v>
      </c>
      <c r="E278" s="303" t="s">
        <v>267</v>
      </c>
      <c r="F278" s="309"/>
      <c r="G278" s="304">
        <f>G282+G279</f>
        <v>1204</v>
      </c>
      <c r="H278" s="304">
        <f>H282+H279</f>
        <v>1171.98</v>
      </c>
      <c r="I278" s="308"/>
    </row>
    <row r="279" spans="1:9" s="298" customFormat="1" ht="78.75">
      <c r="A279" s="302" t="s">
        <v>549</v>
      </c>
      <c r="B279" s="303" t="s">
        <v>136</v>
      </c>
      <c r="C279" s="303" t="s">
        <v>297</v>
      </c>
      <c r="D279" s="303" t="s">
        <v>297</v>
      </c>
      <c r="E279" s="303" t="s">
        <v>267</v>
      </c>
      <c r="F279" s="309" t="s">
        <v>550</v>
      </c>
      <c r="G279" s="304">
        <f>G280</f>
        <v>194</v>
      </c>
      <c r="H279" s="304">
        <f>H280</f>
        <v>190.29</v>
      </c>
      <c r="I279" s="308"/>
    </row>
    <row r="280" spans="1:9" s="298" customFormat="1" ht="15.75">
      <c r="A280" s="302" t="s">
        <v>551</v>
      </c>
      <c r="B280" s="303" t="s">
        <v>136</v>
      </c>
      <c r="C280" s="303" t="s">
        <v>297</v>
      </c>
      <c r="D280" s="303" t="s">
        <v>297</v>
      </c>
      <c r="E280" s="303" t="s">
        <v>267</v>
      </c>
      <c r="F280" s="309" t="s">
        <v>552</v>
      </c>
      <c r="G280" s="304">
        <f>G281</f>
        <v>194</v>
      </c>
      <c r="H280" s="304">
        <f>H281</f>
        <v>190.29</v>
      </c>
      <c r="I280" s="308"/>
    </row>
    <row r="281" spans="1:9" s="298" customFormat="1" ht="15.75">
      <c r="A281" s="302" t="s">
        <v>553</v>
      </c>
      <c r="B281" s="303" t="s">
        <v>136</v>
      </c>
      <c r="C281" s="303" t="s">
        <v>297</v>
      </c>
      <c r="D281" s="303" t="s">
        <v>297</v>
      </c>
      <c r="E281" s="303" t="s">
        <v>267</v>
      </c>
      <c r="F281" s="309" t="s">
        <v>554</v>
      </c>
      <c r="G281" s="304">
        <v>194</v>
      </c>
      <c r="H281" s="304">
        <v>190.29</v>
      </c>
      <c r="I281" s="308"/>
    </row>
    <row r="282" spans="1:9" s="298" customFormat="1" ht="15.75">
      <c r="A282" s="302" t="s">
        <v>557</v>
      </c>
      <c r="B282" s="303" t="s">
        <v>136</v>
      </c>
      <c r="C282" s="303" t="s">
        <v>297</v>
      </c>
      <c r="D282" s="303" t="s">
        <v>297</v>
      </c>
      <c r="E282" s="303" t="s">
        <v>267</v>
      </c>
      <c r="F282" s="309" t="s">
        <v>558</v>
      </c>
      <c r="G282" s="304">
        <f>G283</f>
        <v>1010</v>
      </c>
      <c r="H282" s="304">
        <f>H283</f>
        <v>981.69</v>
      </c>
      <c r="I282" s="308"/>
    </row>
    <row r="283" spans="1:9" s="298" customFormat="1" ht="47.25">
      <c r="A283" s="302" t="s">
        <v>559</v>
      </c>
      <c r="B283" s="303" t="s">
        <v>136</v>
      </c>
      <c r="C283" s="303" t="s">
        <v>297</v>
      </c>
      <c r="D283" s="303" t="s">
        <v>297</v>
      </c>
      <c r="E283" s="303" t="s">
        <v>267</v>
      </c>
      <c r="F283" s="309" t="s">
        <v>560</v>
      </c>
      <c r="G283" s="304">
        <f>G284</f>
        <v>1010</v>
      </c>
      <c r="H283" s="304">
        <f>H284</f>
        <v>981.69</v>
      </c>
      <c r="I283" s="308"/>
    </row>
    <row r="284" spans="1:9" s="298" customFormat="1" ht="46.5" customHeight="1">
      <c r="A284" s="302" t="s">
        <v>561</v>
      </c>
      <c r="B284" s="303" t="s">
        <v>136</v>
      </c>
      <c r="C284" s="303" t="s">
        <v>297</v>
      </c>
      <c r="D284" s="303" t="s">
        <v>297</v>
      </c>
      <c r="E284" s="303" t="s">
        <v>267</v>
      </c>
      <c r="F284" s="309" t="s">
        <v>562</v>
      </c>
      <c r="G284" s="304">
        <f>1700-600-154+64</f>
        <v>1010</v>
      </c>
      <c r="H284" s="304">
        <v>981.69</v>
      </c>
      <c r="I284" s="308"/>
    </row>
    <row r="285" spans="1:9" s="298" customFormat="1" ht="15.75" customHeight="1" hidden="1">
      <c r="A285" s="319" t="s">
        <v>569</v>
      </c>
      <c r="B285" s="303" t="s">
        <v>136</v>
      </c>
      <c r="C285" s="303" t="s">
        <v>297</v>
      </c>
      <c r="D285" s="303" t="s">
        <v>297</v>
      </c>
      <c r="E285" s="303" t="s">
        <v>267</v>
      </c>
      <c r="F285" s="303" t="s">
        <v>570</v>
      </c>
      <c r="G285" s="304">
        <f>G286</f>
        <v>0</v>
      </c>
      <c r="H285" s="304">
        <f>H286</f>
        <v>0</v>
      </c>
      <c r="I285" s="308"/>
    </row>
    <row r="286" spans="1:9" s="298" customFormat="1" ht="88.5" customHeight="1" hidden="1">
      <c r="A286" s="319" t="s">
        <v>325</v>
      </c>
      <c r="B286" s="303" t="s">
        <v>136</v>
      </c>
      <c r="C286" s="303" t="s">
        <v>297</v>
      </c>
      <c r="D286" s="303" t="s">
        <v>297</v>
      </c>
      <c r="E286" s="303" t="s">
        <v>267</v>
      </c>
      <c r="F286" s="303" t="s">
        <v>326</v>
      </c>
      <c r="G286" s="304">
        <f>300-300</f>
        <v>0</v>
      </c>
      <c r="H286" s="304">
        <f>300-300</f>
        <v>0</v>
      </c>
      <c r="I286" s="308"/>
    </row>
    <row r="287" spans="1:8" s="298" customFormat="1" ht="15.75">
      <c r="A287" s="305" t="s">
        <v>699</v>
      </c>
      <c r="B287" s="296" t="s">
        <v>136</v>
      </c>
      <c r="C287" s="296" t="s">
        <v>700</v>
      </c>
      <c r="D287" s="296"/>
      <c r="E287" s="296"/>
      <c r="F287" s="296"/>
      <c r="G287" s="306">
        <f>G288</f>
        <v>45.8</v>
      </c>
      <c r="H287" s="306">
        <f>H288</f>
        <v>40.41</v>
      </c>
    </row>
    <row r="288" spans="1:8" s="298" customFormat="1" ht="15.75">
      <c r="A288" s="305" t="s">
        <v>701</v>
      </c>
      <c r="B288" s="296" t="s">
        <v>136</v>
      </c>
      <c r="C288" s="296" t="s">
        <v>700</v>
      </c>
      <c r="D288" s="296" t="s">
        <v>581</v>
      </c>
      <c r="E288" s="296"/>
      <c r="F288" s="296"/>
      <c r="G288" s="306">
        <f>G289</f>
        <v>45.8</v>
      </c>
      <c r="H288" s="306">
        <f>H289</f>
        <v>40.41</v>
      </c>
    </row>
    <row r="289" spans="1:8" ht="31.5">
      <c r="A289" s="307" t="s">
        <v>621</v>
      </c>
      <c r="B289" s="303" t="s">
        <v>136</v>
      </c>
      <c r="C289" s="303" t="s">
        <v>700</v>
      </c>
      <c r="D289" s="303" t="s">
        <v>581</v>
      </c>
      <c r="E289" s="303" t="s">
        <v>622</v>
      </c>
      <c r="F289" s="303"/>
      <c r="G289" s="304">
        <f>G290+G295</f>
        <v>45.8</v>
      </c>
      <c r="H289" s="304">
        <f>H290+H295</f>
        <v>40.41</v>
      </c>
    </row>
    <row r="290" spans="1:8" ht="47.25">
      <c r="A290" s="307" t="s">
        <v>702</v>
      </c>
      <c r="B290" s="303" t="s">
        <v>136</v>
      </c>
      <c r="C290" s="303" t="s">
        <v>700</v>
      </c>
      <c r="D290" s="303" t="s">
        <v>581</v>
      </c>
      <c r="E290" s="303" t="s">
        <v>703</v>
      </c>
      <c r="F290" s="303"/>
      <c r="G290" s="304">
        <f>G291</f>
        <v>45.8</v>
      </c>
      <c r="H290" s="304">
        <f>H291</f>
        <v>40.41</v>
      </c>
    </row>
    <row r="291" spans="1:8" ht="15.75">
      <c r="A291" s="302" t="s">
        <v>557</v>
      </c>
      <c r="B291" s="303" t="s">
        <v>136</v>
      </c>
      <c r="C291" s="303" t="s">
        <v>700</v>
      </c>
      <c r="D291" s="303" t="s">
        <v>581</v>
      </c>
      <c r="E291" s="303" t="s">
        <v>703</v>
      </c>
      <c r="F291" s="309" t="s">
        <v>558</v>
      </c>
      <c r="G291" s="304">
        <f>G292</f>
        <v>45.8</v>
      </c>
      <c r="H291" s="304">
        <f>H292</f>
        <v>40.41</v>
      </c>
    </row>
    <row r="292" spans="1:8" s="298" customFormat="1" ht="53.25" customHeight="1">
      <c r="A292" s="302" t="s">
        <v>559</v>
      </c>
      <c r="B292" s="303" t="s">
        <v>136</v>
      </c>
      <c r="C292" s="303" t="s">
        <v>700</v>
      </c>
      <c r="D292" s="303" t="s">
        <v>581</v>
      </c>
      <c r="E292" s="303" t="s">
        <v>703</v>
      </c>
      <c r="F292" s="309" t="s">
        <v>560</v>
      </c>
      <c r="G292" s="304">
        <f>G293+G294</f>
        <v>45.8</v>
      </c>
      <c r="H292" s="304">
        <f>H293+H294</f>
        <v>40.41</v>
      </c>
    </row>
    <row r="293" spans="1:8" s="298" customFormat="1" ht="58.5" customHeight="1">
      <c r="A293" s="302" t="s">
        <v>617</v>
      </c>
      <c r="B293" s="303" t="s">
        <v>136</v>
      </c>
      <c r="C293" s="303" t="s">
        <v>700</v>
      </c>
      <c r="D293" s="303" t="s">
        <v>581</v>
      </c>
      <c r="E293" s="303" t="s">
        <v>703</v>
      </c>
      <c r="F293" s="309" t="s">
        <v>618</v>
      </c>
      <c r="G293" s="304">
        <f>428-408</f>
        <v>20</v>
      </c>
      <c r="H293" s="304">
        <f>667.6-239.6-408</f>
        <v>20</v>
      </c>
    </row>
    <row r="294" spans="1:8" ht="51.75" customHeight="1">
      <c r="A294" s="302" t="s">
        <v>561</v>
      </c>
      <c r="B294" s="303" t="s">
        <v>136</v>
      </c>
      <c r="C294" s="303" t="s">
        <v>700</v>
      </c>
      <c r="D294" s="303" t="s">
        <v>581</v>
      </c>
      <c r="E294" s="303" t="s">
        <v>703</v>
      </c>
      <c r="F294" s="309" t="s">
        <v>562</v>
      </c>
      <c r="G294" s="304">
        <f>6.8+50.2-31.2</f>
        <v>25.8</v>
      </c>
      <c r="H294" s="304">
        <v>20.41</v>
      </c>
    </row>
    <row r="295" spans="1:8" s="298" customFormat="1" ht="1.5" customHeight="1" hidden="1">
      <c r="A295" s="302" t="s">
        <v>260</v>
      </c>
      <c r="B295" s="303" t="s">
        <v>136</v>
      </c>
      <c r="C295" s="303" t="s">
        <v>700</v>
      </c>
      <c r="D295" s="303" t="s">
        <v>581</v>
      </c>
      <c r="E295" s="303" t="s">
        <v>261</v>
      </c>
      <c r="F295" s="309"/>
      <c r="G295" s="304">
        <f>G296+G300</f>
        <v>0</v>
      </c>
      <c r="H295" s="304">
        <f>H296+H300</f>
        <v>0</v>
      </c>
    </row>
    <row r="296" spans="1:8" s="298" customFormat="1" ht="78.75" customHeight="1" hidden="1">
      <c r="A296" s="302" t="s">
        <v>262</v>
      </c>
      <c r="B296" s="303" t="s">
        <v>136</v>
      </c>
      <c r="C296" s="303" t="s">
        <v>700</v>
      </c>
      <c r="D296" s="303" t="s">
        <v>581</v>
      </c>
      <c r="E296" s="303" t="s">
        <v>263</v>
      </c>
      <c r="F296" s="309"/>
      <c r="G296" s="304">
        <f aca="true" t="shared" si="31" ref="G296:H298">G297</f>
        <v>0</v>
      </c>
      <c r="H296" s="304">
        <f t="shared" si="31"/>
        <v>0</v>
      </c>
    </row>
    <row r="297" spans="1:8" s="298" customFormat="1" ht="62.25" customHeight="1" hidden="1">
      <c r="A297" s="302" t="s">
        <v>264</v>
      </c>
      <c r="B297" s="303" t="s">
        <v>136</v>
      </c>
      <c r="C297" s="303" t="s">
        <v>700</v>
      </c>
      <c r="D297" s="303" t="s">
        <v>581</v>
      </c>
      <c r="E297" s="303" t="s">
        <v>263</v>
      </c>
      <c r="F297" s="309" t="s">
        <v>558</v>
      </c>
      <c r="G297" s="304">
        <f t="shared" si="31"/>
        <v>0</v>
      </c>
      <c r="H297" s="304">
        <f t="shared" si="31"/>
        <v>0</v>
      </c>
    </row>
    <row r="298" spans="1:8" s="298" customFormat="1" ht="43.5" customHeight="1" hidden="1">
      <c r="A298" s="302" t="s">
        <v>557</v>
      </c>
      <c r="B298" s="303" t="s">
        <v>136</v>
      </c>
      <c r="C298" s="303" t="s">
        <v>700</v>
      </c>
      <c r="D298" s="303" t="s">
        <v>581</v>
      </c>
      <c r="E298" s="303" t="s">
        <v>263</v>
      </c>
      <c r="F298" s="309" t="s">
        <v>560</v>
      </c>
      <c r="G298" s="304">
        <f t="shared" si="31"/>
        <v>0</v>
      </c>
      <c r="H298" s="304">
        <f t="shared" si="31"/>
        <v>0</v>
      </c>
    </row>
    <row r="299" spans="1:8" s="298" customFormat="1" ht="54.75" customHeight="1" hidden="1">
      <c r="A299" s="302" t="s">
        <v>617</v>
      </c>
      <c r="B299" s="303" t="s">
        <v>136</v>
      </c>
      <c r="C299" s="303" t="s">
        <v>700</v>
      </c>
      <c r="D299" s="303" t="s">
        <v>581</v>
      </c>
      <c r="E299" s="303" t="s">
        <v>263</v>
      </c>
      <c r="F299" s="309" t="s">
        <v>618</v>
      </c>
      <c r="G299" s="304">
        <f>100-100</f>
        <v>0</v>
      </c>
      <c r="H299" s="304">
        <f>100-100</f>
        <v>0</v>
      </c>
    </row>
    <row r="300" spans="1:8" s="298" customFormat="1" ht="63.75" customHeight="1" hidden="1">
      <c r="A300" s="302" t="s">
        <v>801</v>
      </c>
      <c r="B300" s="303" t="s">
        <v>136</v>
      </c>
      <c r="C300" s="303" t="s">
        <v>700</v>
      </c>
      <c r="D300" s="303" t="s">
        <v>581</v>
      </c>
      <c r="E300" s="303" t="s">
        <v>265</v>
      </c>
      <c r="F300" s="309"/>
      <c r="G300" s="304">
        <f aca="true" t="shared" si="32" ref="G300:H302">G301</f>
        <v>0</v>
      </c>
      <c r="H300" s="304">
        <f t="shared" si="32"/>
        <v>0</v>
      </c>
    </row>
    <row r="301" spans="1:8" s="298" customFormat="1" ht="41.25" customHeight="1" hidden="1">
      <c r="A301" s="302" t="s">
        <v>557</v>
      </c>
      <c r="B301" s="303" t="s">
        <v>136</v>
      </c>
      <c r="C301" s="303" t="s">
        <v>700</v>
      </c>
      <c r="D301" s="303" t="s">
        <v>581</v>
      </c>
      <c r="E301" s="303" t="s">
        <v>265</v>
      </c>
      <c r="F301" s="309" t="s">
        <v>558</v>
      </c>
      <c r="G301" s="304">
        <f t="shared" si="32"/>
        <v>0</v>
      </c>
      <c r="H301" s="304">
        <f t="shared" si="32"/>
        <v>0</v>
      </c>
    </row>
    <row r="302" spans="1:8" s="298" customFormat="1" ht="50.25" customHeight="1" hidden="1">
      <c r="A302" s="302" t="s">
        <v>579</v>
      </c>
      <c r="B302" s="303" t="s">
        <v>136</v>
      </c>
      <c r="C302" s="303" t="s">
        <v>700</v>
      </c>
      <c r="D302" s="303" t="s">
        <v>581</v>
      </c>
      <c r="E302" s="303" t="s">
        <v>265</v>
      </c>
      <c r="F302" s="309" t="s">
        <v>560</v>
      </c>
      <c r="G302" s="304">
        <f t="shared" si="32"/>
        <v>0</v>
      </c>
      <c r="H302" s="304">
        <f t="shared" si="32"/>
        <v>0</v>
      </c>
    </row>
    <row r="303" spans="1:8" s="298" customFormat="1" ht="51.75" customHeight="1" hidden="1">
      <c r="A303" s="302" t="s">
        <v>617</v>
      </c>
      <c r="B303" s="303" t="s">
        <v>136</v>
      </c>
      <c r="C303" s="303" t="s">
        <v>700</v>
      </c>
      <c r="D303" s="303" t="s">
        <v>581</v>
      </c>
      <c r="E303" s="303" t="s">
        <v>265</v>
      </c>
      <c r="F303" s="309" t="s">
        <v>618</v>
      </c>
      <c r="G303" s="304">
        <f>1132.2+0.2-1132.4</f>
        <v>0</v>
      </c>
      <c r="H303" s="304">
        <f>1132.2+0.2-1132.4</f>
        <v>0</v>
      </c>
    </row>
    <row r="304" spans="1:8" ht="54" customHeight="1" hidden="1">
      <c r="A304" s="302" t="s">
        <v>561</v>
      </c>
      <c r="B304" s="303" t="s">
        <v>136</v>
      </c>
      <c r="C304" s="303" t="s">
        <v>700</v>
      </c>
      <c r="D304" s="303" t="s">
        <v>581</v>
      </c>
      <c r="E304" s="303" t="s">
        <v>703</v>
      </c>
      <c r="F304" s="309" t="s">
        <v>562</v>
      </c>
      <c r="G304" s="304">
        <v>0</v>
      </c>
      <c r="H304" s="304">
        <v>0</v>
      </c>
    </row>
    <row r="305" spans="1:8" s="298" customFormat="1" ht="15.75">
      <c r="A305" s="305" t="s">
        <v>708</v>
      </c>
      <c r="B305" s="296" t="s">
        <v>136</v>
      </c>
      <c r="C305" s="296" t="s">
        <v>289</v>
      </c>
      <c r="D305" s="296"/>
      <c r="E305" s="296"/>
      <c r="F305" s="296"/>
      <c r="G305" s="306">
        <f aca="true" t="shared" si="33" ref="G305:H309">G306</f>
        <v>8.600000000000001</v>
      </c>
      <c r="H305" s="306">
        <f t="shared" si="33"/>
        <v>8.58</v>
      </c>
    </row>
    <row r="306" spans="1:8" s="298" customFormat="1" ht="15.75">
      <c r="A306" s="320" t="s">
        <v>709</v>
      </c>
      <c r="B306" s="312" t="s">
        <v>136</v>
      </c>
      <c r="C306" s="312" t="s">
        <v>289</v>
      </c>
      <c r="D306" s="312" t="s">
        <v>540</v>
      </c>
      <c r="E306" s="312"/>
      <c r="F306" s="312"/>
      <c r="G306" s="306">
        <f t="shared" si="33"/>
        <v>8.600000000000001</v>
      </c>
      <c r="H306" s="306">
        <f t="shared" si="33"/>
        <v>8.58</v>
      </c>
    </row>
    <row r="307" spans="1:8" ht="37.5" customHeight="1">
      <c r="A307" s="310" t="s">
        <v>710</v>
      </c>
      <c r="B307" s="309" t="s">
        <v>136</v>
      </c>
      <c r="C307" s="309" t="s">
        <v>289</v>
      </c>
      <c r="D307" s="309" t="s">
        <v>540</v>
      </c>
      <c r="E307" s="309" t="s">
        <v>711</v>
      </c>
      <c r="F307" s="309"/>
      <c r="G307" s="304">
        <f t="shared" si="33"/>
        <v>8.600000000000001</v>
      </c>
      <c r="H307" s="304">
        <f t="shared" si="33"/>
        <v>8.58</v>
      </c>
    </row>
    <row r="308" spans="1:8" ht="31.5">
      <c r="A308" s="310" t="s">
        <v>712</v>
      </c>
      <c r="B308" s="309" t="s">
        <v>136</v>
      </c>
      <c r="C308" s="309" t="s">
        <v>289</v>
      </c>
      <c r="D308" s="309" t="s">
        <v>540</v>
      </c>
      <c r="E308" s="309" t="s">
        <v>713</v>
      </c>
      <c r="F308" s="309"/>
      <c r="G308" s="304">
        <f t="shared" si="33"/>
        <v>8.600000000000001</v>
      </c>
      <c r="H308" s="304">
        <f t="shared" si="33"/>
        <v>8.58</v>
      </c>
    </row>
    <row r="309" spans="1:8" ht="15.75">
      <c r="A309" s="310" t="s">
        <v>714</v>
      </c>
      <c r="B309" s="309" t="s">
        <v>136</v>
      </c>
      <c r="C309" s="309" t="s">
        <v>289</v>
      </c>
      <c r="D309" s="309" t="s">
        <v>540</v>
      </c>
      <c r="E309" s="309" t="s">
        <v>713</v>
      </c>
      <c r="F309" s="309" t="s">
        <v>715</v>
      </c>
      <c r="G309" s="304">
        <f t="shared" si="33"/>
        <v>8.600000000000001</v>
      </c>
      <c r="H309" s="304">
        <f t="shared" si="33"/>
        <v>8.58</v>
      </c>
    </row>
    <row r="310" spans="1:8" ht="45" customHeight="1">
      <c r="A310" s="310" t="s">
        <v>716</v>
      </c>
      <c r="B310" s="309" t="s">
        <v>136</v>
      </c>
      <c r="C310" s="309" t="s">
        <v>289</v>
      </c>
      <c r="D310" s="309" t="s">
        <v>540</v>
      </c>
      <c r="E310" s="309" t="s">
        <v>713</v>
      </c>
      <c r="F310" s="309" t="s">
        <v>717</v>
      </c>
      <c r="G310" s="304">
        <f>27.6-19</f>
        <v>8.600000000000001</v>
      </c>
      <c r="H310" s="304">
        <v>8.58</v>
      </c>
    </row>
    <row r="311" spans="1:8" s="298" customFormat="1" ht="47.25">
      <c r="A311" s="328" t="s">
        <v>728</v>
      </c>
      <c r="B311" s="296" t="s">
        <v>729</v>
      </c>
      <c r="C311" s="294"/>
      <c r="D311" s="294"/>
      <c r="E311" s="294"/>
      <c r="F311" s="294"/>
      <c r="G311" s="329">
        <f>G312</f>
        <v>1713.1699999999998</v>
      </c>
      <c r="H311" s="329">
        <f>H312</f>
        <v>1691.1660000000002</v>
      </c>
    </row>
    <row r="312" spans="1:8" s="298" customFormat="1" ht="15.75">
      <c r="A312" s="305" t="s">
        <v>539</v>
      </c>
      <c r="B312" s="296" t="s">
        <v>729</v>
      </c>
      <c r="C312" s="296" t="s">
        <v>540</v>
      </c>
      <c r="D312" s="296"/>
      <c r="E312" s="296"/>
      <c r="F312" s="296"/>
      <c r="G312" s="330">
        <f>G313+G336</f>
        <v>1713.1699999999998</v>
      </c>
      <c r="H312" s="330">
        <f>H313+H336</f>
        <v>1691.1660000000002</v>
      </c>
    </row>
    <row r="313" spans="1:8" s="298" customFormat="1" ht="47.25">
      <c r="A313" s="305" t="s">
        <v>563</v>
      </c>
      <c r="B313" s="296" t="s">
        <v>729</v>
      </c>
      <c r="C313" s="296" t="s">
        <v>540</v>
      </c>
      <c r="D313" s="296" t="s">
        <v>564</v>
      </c>
      <c r="E313" s="296"/>
      <c r="F313" s="296"/>
      <c r="G313" s="306">
        <f>G314+G327</f>
        <v>1526.8999999999999</v>
      </c>
      <c r="H313" s="306">
        <f>H314+H327</f>
        <v>1513.2710000000002</v>
      </c>
    </row>
    <row r="314" spans="1:8" ht="47.25">
      <c r="A314" s="307" t="s">
        <v>543</v>
      </c>
      <c r="B314" s="303" t="s">
        <v>729</v>
      </c>
      <c r="C314" s="303" t="s">
        <v>540</v>
      </c>
      <c r="D314" s="303" t="s">
        <v>564</v>
      </c>
      <c r="E314" s="303" t="s">
        <v>544</v>
      </c>
      <c r="F314" s="303"/>
      <c r="G314" s="304">
        <f>G315</f>
        <v>679.8999999999999</v>
      </c>
      <c r="H314" s="304">
        <f>H315</f>
        <v>668.513</v>
      </c>
    </row>
    <row r="315" spans="1:8" ht="15.75">
      <c r="A315" s="307" t="s">
        <v>565</v>
      </c>
      <c r="B315" s="303" t="s">
        <v>729</v>
      </c>
      <c r="C315" s="303" t="s">
        <v>540</v>
      </c>
      <c r="D315" s="303" t="s">
        <v>564</v>
      </c>
      <c r="E315" s="303" t="s">
        <v>566</v>
      </c>
      <c r="F315" s="303"/>
      <c r="G315" s="304">
        <f>G316</f>
        <v>679.8999999999999</v>
      </c>
      <c r="H315" s="304">
        <f>H316</f>
        <v>668.513</v>
      </c>
    </row>
    <row r="316" spans="1:8" ht="44.25" customHeight="1">
      <c r="A316" s="307" t="s">
        <v>567</v>
      </c>
      <c r="B316" s="303" t="s">
        <v>729</v>
      </c>
      <c r="C316" s="303" t="s">
        <v>540</v>
      </c>
      <c r="D316" s="303" t="s">
        <v>564</v>
      </c>
      <c r="E316" s="303" t="s">
        <v>568</v>
      </c>
      <c r="F316" s="303"/>
      <c r="G316" s="304">
        <f>G317+G321+G324</f>
        <v>679.8999999999999</v>
      </c>
      <c r="H316" s="304">
        <f>H317+H321+H324</f>
        <v>668.513</v>
      </c>
    </row>
    <row r="317" spans="1:8" ht="63">
      <c r="A317" s="302" t="s">
        <v>723</v>
      </c>
      <c r="B317" s="303" t="s">
        <v>729</v>
      </c>
      <c r="C317" s="303" t="s">
        <v>540</v>
      </c>
      <c r="D317" s="303" t="s">
        <v>564</v>
      </c>
      <c r="E317" s="303" t="s">
        <v>568</v>
      </c>
      <c r="F317" s="303" t="s">
        <v>550</v>
      </c>
      <c r="G317" s="304">
        <f>G318</f>
        <v>661.4999999999999</v>
      </c>
      <c r="H317" s="304">
        <f>H318</f>
        <v>650.691</v>
      </c>
    </row>
    <row r="318" spans="1:8" ht="15.75">
      <c r="A318" s="302" t="s">
        <v>551</v>
      </c>
      <c r="B318" s="303" t="s">
        <v>729</v>
      </c>
      <c r="C318" s="303" t="s">
        <v>540</v>
      </c>
      <c r="D318" s="303" t="s">
        <v>564</v>
      </c>
      <c r="E318" s="303" t="s">
        <v>568</v>
      </c>
      <c r="F318" s="303" t="s">
        <v>552</v>
      </c>
      <c r="G318" s="304">
        <f>G319+G320</f>
        <v>661.4999999999999</v>
      </c>
      <c r="H318" s="304">
        <f>H319+H320</f>
        <v>650.691</v>
      </c>
    </row>
    <row r="319" spans="1:8" ht="15.75">
      <c r="A319" s="302" t="s">
        <v>553</v>
      </c>
      <c r="B319" s="303" t="s">
        <v>729</v>
      </c>
      <c r="C319" s="303" t="s">
        <v>540</v>
      </c>
      <c r="D319" s="303" t="s">
        <v>564</v>
      </c>
      <c r="E319" s="303" t="s">
        <v>568</v>
      </c>
      <c r="F319" s="303" t="s">
        <v>554</v>
      </c>
      <c r="G319" s="304">
        <f>393.4+135+116.3+25.3-12</f>
        <v>657.9999999999999</v>
      </c>
      <c r="H319" s="304">
        <v>650.691</v>
      </c>
    </row>
    <row r="320" spans="1:8" ht="47.25">
      <c r="A320" s="302" t="s">
        <v>555</v>
      </c>
      <c r="B320" s="303" t="s">
        <v>729</v>
      </c>
      <c r="C320" s="303" t="s">
        <v>540</v>
      </c>
      <c r="D320" s="303" t="s">
        <v>564</v>
      </c>
      <c r="E320" s="303" t="s">
        <v>568</v>
      </c>
      <c r="F320" s="303" t="s">
        <v>556</v>
      </c>
      <c r="G320" s="304">
        <f>3.5</f>
        <v>3.5</v>
      </c>
      <c r="H320" s="304">
        <v>0</v>
      </c>
    </row>
    <row r="321" spans="1:8" ht="15.75">
      <c r="A321" s="302" t="s">
        <v>557</v>
      </c>
      <c r="B321" s="303" t="s">
        <v>729</v>
      </c>
      <c r="C321" s="303" t="s">
        <v>540</v>
      </c>
      <c r="D321" s="303" t="s">
        <v>564</v>
      </c>
      <c r="E321" s="303" t="s">
        <v>568</v>
      </c>
      <c r="F321" s="303" t="s">
        <v>558</v>
      </c>
      <c r="G321" s="304">
        <f>G322</f>
        <v>15.899999999999999</v>
      </c>
      <c r="H321" s="304">
        <f>H322</f>
        <v>15.356</v>
      </c>
    </row>
    <row r="322" spans="1:8" ht="47.25">
      <c r="A322" s="302" t="s">
        <v>559</v>
      </c>
      <c r="B322" s="303" t="s">
        <v>729</v>
      </c>
      <c r="C322" s="303" t="s">
        <v>540</v>
      </c>
      <c r="D322" s="303" t="s">
        <v>564</v>
      </c>
      <c r="E322" s="303" t="s">
        <v>568</v>
      </c>
      <c r="F322" s="303" t="s">
        <v>560</v>
      </c>
      <c r="G322" s="304">
        <f>G323</f>
        <v>15.899999999999999</v>
      </c>
      <c r="H322" s="304">
        <f>H323</f>
        <v>15.356</v>
      </c>
    </row>
    <row r="323" spans="1:8" ht="47.25">
      <c r="A323" s="302" t="s">
        <v>561</v>
      </c>
      <c r="B323" s="303" t="s">
        <v>729</v>
      </c>
      <c r="C323" s="303" t="s">
        <v>540</v>
      </c>
      <c r="D323" s="303" t="s">
        <v>564</v>
      </c>
      <c r="E323" s="303" t="s">
        <v>568</v>
      </c>
      <c r="F323" s="303" t="s">
        <v>562</v>
      </c>
      <c r="G323" s="304">
        <f>20.4+17.5-22</f>
        <v>15.899999999999999</v>
      </c>
      <c r="H323" s="304">
        <v>15.356</v>
      </c>
    </row>
    <row r="324" spans="1:8" ht="15.75">
      <c r="A324" s="302" t="s">
        <v>569</v>
      </c>
      <c r="B324" s="303" t="s">
        <v>729</v>
      </c>
      <c r="C324" s="303" t="s">
        <v>540</v>
      </c>
      <c r="D324" s="303" t="s">
        <v>564</v>
      </c>
      <c r="E324" s="303" t="s">
        <v>568</v>
      </c>
      <c r="F324" s="309" t="s">
        <v>570</v>
      </c>
      <c r="G324" s="304">
        <f>G325</f>
        <v>2.5</v>
      </c>
      <c r="H324" s="304">
        <f>H325</f>
        <v>2.466</v>
      </c>
    </row>
    <row r="325" spans="1:8" ht="15.75">
      <c r="A325" s="302" t="s">
        <v>571</v>
      </c>
      <c r="B325" s="303" t="s">
        <v>729</v>
      </c>
      <c r="C325" s="303" t="s">
        <v>540</v>
      </c>
      <c r="D325" s="303" t="s">
        <v>564</v>
      </c>
      <c r="E325" s="303" t="s">
        <v>568</v>
      </c>
      <c r="F325" s="309" t="s">
        <v>572</v>
      </c>
      <c r="G325" s="304">
        <f>G326</f>
        <v>2.5</v>
      </c>
      <c r="H325" s="304">
        <f>H326</f>
        <v>2.466</v>
      </c>
    </row>
    <row r="326" spans="1:8" ht="15.75">
      <c r="A326" s="302" t="s">
        <v>573</v>
      </c>
      <c r="B326" s="303" t="s">
        <v>729</v>
      </c>
      <c r="C326" s="303" t="s">
        <v>540</v>
      </c>
      <c r="D326" s="303" t="s">
        <v>564</v>
      </c>
      <c r="E326" s="303" t="s">
        <v>568</v>
      </c>
      <c r="F326" s="309" t="s">
        <v>574</v>
      </c>
      <c r="G326" s="304">
        <f>5-2.5</f>
        <v>2.5</v>
      </c>
      <c r="H326" s="304">
        <v>2.466</v>
      </c>
    </row>
    <row r="327" spans="1:8" ht="31.5" customHeight="1">
      <c r="A327" s="310" t="s">
        <v>575</v>
      </c>
      <c r="B327" s="303" t="s">
        <v>729</v>
      </c>
      <c r="C327" s="303" t="s">
        <v>540</v>
      </c>
      <c r="D327" s="303" t="s">
        <v>564</v>
      </c>
      <c r="E327" s="303" t="s">
        <v>576</v>
      </c>
      <c r="F327" s="303"/>
      <c r="G327" s="304">
        <f>G328</f>
        <v>847</v>
      </c>
      <c r="H327" s="304">
        <f>H328</f>
        <v>844.758</v>
      </c>
    </row>
    <row r="328" spans="1:8" ht="31.5">
      <c r="A328" s="307" t="s">
        <v>577</v>
      </c>
      <c r="B328" s="303" t="s">
        <v>729</v>
      </c>
      <c r="C328" s="303" t="s">
        <v>540</v>
      </c>
      <c r="D328" s="303" t="s">
        <v>564</v>
      </c>
      <c r="E328" s="303" t="s">
        <v>578</v>
      </c>
      <c r="F328" s="303"/>
      <c r="G328" s="304">
        <f>G329+G333</f>
        <v>847</v>
      </c>
      <c r="H328" s="304">
        <f>H329+H333</f>
        <v>844.758</v>
      </c>
    </row>
    <row r="329" spans="1:8" ht="63">
      <c r="A329" s="302" t="s">
        <v>723</v>
      </c>
      <c r="B329" s="303" t="s">
        <v>729</v>
      </c>
      <c r="C329" s="303" t="s">
        <v>540</v>
      </c>
      <c r="D329" s="303" t="s">
        <v>564</v>
      </c>
      <c r="E329" s="303" t="s">
        <v>578</v>
      </c>
      <c r="F329" s="303" t="s">
        <v>550</v>
      </c>
      <c r="G329" s="304">
        <f>G330</f>
        <v>847</v>
      </c>
      <c r="H329" s="304">
        <f>H330</f>
        <v>844.758</v>
      </c>
    </row>
    <row r="330" spans="1:8" ht="15.75">
      <c r="A330" s="302" t="s">
        <v>551</v>
      </c>
      <c r="B330" s="303" t="s">
        <v>729</v>
      </c>
      <c r="C330" s="303" t="s">
        <v>540</v>
      </c>
      <c r="D330" s="303" t="s">
        <v>564</v>
      </c>
      <c r="E330" s="303" t="s">
        <v>578</v>
      </c>
      <c r="F330" s="303" t="s">
        <v>552</v>
      </c>
      <c r="G330" s="304">
        <f>G331+G332</f>
        <v>847</v>
      </c>
      <c r="H330" s="304">
        <f>H331+H332</f>
        <v>844.758</v>
      </c>
    </row>
    <row r="331" spans="1:8" ht="14.25" customHeight="1">
      <c r="A331" s="302" t="s">
        <v>553</v>
      </c>
      <c r="B331" s="303" t="s">
        <v>729</v>
      </c>
      <c r="C331" s="303" t="s">
        <v>540</v>
      </c>
      <c r="D331" s="303" t="s">
        <v>564</v>
      </c>
      <c r="E331" s="303" t="s">
        <v>578</v>
      </c>
      <c r="F331" s="303" t="s">
        <v>554</v>
      </c>
      <c r="G331" s="304">
        <f>665.5+180+10-8.5</f>
        <v>847</v>
      </c>
      <c r="H331" s="304">
        <v>844.758</v>
      </c>
    </row>
    <row r="332" spans="1:8" ht="47.25" customHeight="1" hidden="1">
      <c r="A332" s="302" t="s">
        <v>555</v>
      </c>
      <c r="B332" s="303" t="s">
        <v>729</v>
      </c>
      <c r="C332" s="303" t="s">
        <v>540</v>
      </c>
      <c r="D332" s="303" t="s">
        <v>564</v>
      </c>
      <c r="E332" s="303" t="s">
        <v>578</v>
      </c>
      <c r="F332" s="303" t="s">
        <v>556</v>
      </c>
      <c r="G332" s="304">
        <f>14-14</f>
        <v>0</v>
      </c>
      <c r="H332" s="304">
        <f>14-14</f>
        <v>0</v>
      </c>
    </row>
    <row r="333" spans="1:8" ht="15.75" customHeight="1" hidden="1">
      <c r="A333" s="302" t="s">
        <v>557</v>
      </c>
      <c r="B333" s="303" t="s">
        <v>729</v>
      </c>
      <c r="C333" s="303" t="s">
        <v>540</v>
      </c>
      <c r="D333" s="303" t="s">
        <v>564</v>
      </c>
      <c r="E333" s="303" t="s">
        <v>578</v>
      </c>
      <c r="F333" s="303" t="s">
        <v>558</v>
      </c>
      <c r="G333" s="304">
        <f>G334</f>
        <v>0</v>
      </c>
      <c r="H333" s="304">
        <f>H334</f>
        <v>0</v>
      </c>
    </row>
    <row r="334" spans="1:8" ht="47.25" customHeight="1" hidden="1">
      <c r="A334" s="302" t="s">
        <v>559</v>
      </c>
      <c r="B334" s="303" t="s">
        <v>729</v>
      </c>
      <c r="C334" s="303" t="s">
        <v>540</v>
      </c>
      <c r="D334" s="303" t="s">
        <v>564</v>
      </c>
      <c r="E334" s="303" t="s">
        <v>578</v>
      </c>
      <c r="F334" s="303" t="s">
        <v>560</v>
      </c>
      <c r="G334" s="304">
        <f>G335</f>
        <v>0</v>
      </c>
      <c r="H334" s="304">
        <f>H335</f>
        <v>0</v>
      </c>
    </row>
    <row r="335" spans="1:8" ht="47.25" customHeight="1" hidden="1">
      <c r="A335" s="302" t="s">
        <v>561</v>
      </c>
      <c r="B335" s="303" t="s">
        <v>729</v>
      </c>
      <c r="C335" s="303" t="s">
        <v>540</v>
      </c>
      <c r="D335" s="303" t="s">
        <v>564</v>
      </c>
      <c r="E335" s="303" t="s">
        <v>578</v>
      </c>
      <c r="F335" s="303" t="s">
        <v>562</v>
      </c>
      <c r="G335" s="304">
        <f>100-14-86</f>
        <v>0</v>
      </c>
      <c r="H335" s="304">
        <f>100-14-86</f>
        <v>0</v>
      </c>
    </row>
    <row r="336" spans="1:8" s="298" customFormat="1" ht="15.75">
      <c r="A336" s="305" t="s">
        <v>595</v>
      </c>
      <c r="B336" s="296" t="s">
        <v>729</v>
      </c>
      <c r="C336" s="296" t="s">
        <v>540</v>
      </c>
      <c r="D336" s="296" t="s">
        <v>596</v>
      </c>
      <c r="E336" s="296"/>
      <c r="F336" s="296"/>
      <c r="G336" s="306">
        <f>G337+G344</f>
        <v>186.27</v>
      </c>
      <c r="H336" s="306">
        <f>H337+H344</f>
        <v>177.895</v>
      </c>
    </row>
    <row r="337" spans="1:8" ht="31.5">
      <c r="A337" s="317" t="s">
        <v>607</v>
      </c>
      <c r="B337" s="303" t="s">
        <v>729</v>
      </c>
      <c r="C337" s="303" t="s">
        <v>540</v>
      </c>
      <c r="D337" s="303" t="s">
        <v>596</v>
      </c>
      <c r="E337" s="303" t="s">
        <v>608</v>
      </c>
      <c r="F337" s="303"/>
      <c r="G337" s="304">
        <f>G338</f>
        <v>85.87</v>
      </c>
      <c r="H337" s="304">
        <f>H338</f>
        <v>85.81700000000001</v>
      </c>
    </row>
    <row r="338" spans="1:8" ht="15.75">
      <c r="A338" s="317" t="s">
        <v>609</v>
      </c>
      <c r="B338" s="303" t="s">
        <v>729</v>
      </c>
      <c r="C338" s="303" t="s">
        <v>540</v>
      </c>
      <c r="D338" s="303" t="s">
        <v>596</v>
      </c>
      <c r="E338" s="303" t="s">
        <v>610</v>
      </c>
      <c r="F338" s="303"/>
      <c r="G338" s="304">
        <f>G339+G342</f>
        <v>85.87</v>
      </c>
      <c r="H338" s="304">
        <f>H339+H342</f>
        <v>85.81700000000001</v>
      </c>
    </row>
    <row r="339" spans="1:8" ht="15.75">
      <c r="A339" s="302" t="s">
        <v>557</v>
      </c>
      <c r="B339" s="303" t="s">
        <v>729</v>
      </c>
      <c r="C339" s="303" t="s">
        <v>540</v>
      </c>
      <c r="D339" s="303" t="s">
        <v>596</v>
      </c>
      <c r="E339" s="303" t="s">
        <v>610</v>
      </c>
      <c r="F339" s="303" t="s">
        <v>558</v>
      </c>
      <c r="G339" s="304">
        <f>G340</f>
        <v>70</v>
      </c>
      <c r="H339" s="304">
        <f>H340</f>
        <v>70</v>
      </c>
    </row>
    <row r="340" spans="1:8" ht="47.25">
      <c r="A340" s="302" t="s">
        <v>559</v>
      </c>
      <c r="B340" s="303" t="s">
        <v>729</v>
      </c>
      <c r="C340" s="303" t="s">
        <v>540</v>
      </c>
      <c r="D340" s="303" t="s">
        <v>596</v>
      </c>
      <c r="E340" s="303" t="s">
        <v>610</v>
      </c>
      <c r="F340" s="303" t="s">
        <v>560</v>
      </c>
      <c r="G340" s="304">
        <f>G341</f>
        <v>70</v>
      </c>
      <c r="H340" s="304">
        <f>H341</f>
        <v>70</v>
      </c>
    </row>
    <row r="341" spans="1:8" ht="47.25">
      <c r="A341" s="302" t="s">
        <v>561</v>
      </c>
      <c r="B341" s="303" t="s">
        <v>729</v>
      </c>
      <c r="C341" s="303" t="s">
        <v>540</v>
      </c>
      <c r="D341" s="303" t="s">
        <v>596</v>
      </c>
      <c r="E341" s="303" t="s">
        <v>610</v>
      </c>
      <c r="F341" s="303" t="s">
        <v>562</v>
      </c>
      <c r="G341" s="304">
        <f>45+25</f>
        <v>70</v>
      </c>
      <c r="H341" s="304">
        <v>70</v>
      </c>
    </row>
    <row r="342" spans="1:8" ht="15.75">
      <c r="A342" s="302" t="s">
        <v>569</v>
      </c>
      <c r="B342" s="303" t="s">
        <v>729</v>
      </c>
      <c r="C342" s="303" t="s">
        <v>540</v>
      </c>
      <c r="D342" s="303" t="s">
        <v>596</v>
      </c>
      <c r="E342" s="303" t="s">
        <v>610</v>
      </c>
      <c r="F342" s="303" t="s">
        <v>570</v>
      </c>
      <c r="G342" s="304">
        <f>G343</f>
        <v>15.87</v>
      </c>
      <c r="H342" s="304">
        <f>H343</f>
        <v>15.817</v>
      </c>
    </row>
    <row r="343" spans="1:8" ht="15.75">
      <c r="A343" s="302" t="s">
        <v>619</v>
      </c>
      <c r="B343" s="303" t="s">
        <v>729</v>
      </c>
      <c r="C343" s="303" t="s">
        <v>540</v>
      </c>
      <c r="D343" s="303" t="s">
        <v>596</v>
      </c>
      <c r="E343" s="303" t="s">
        <v>610</v>
      </c>
      <c r="F343" s="303" t="s">
        <v>620</v>
      </c>
      <c r="G343" s="304">
        <f>6.6+9.27</f>
        <v>15.87</v>
      </c>
      <c r="H343" s="304">
        <v>15.817</v>
      </c>
    </row>
    <row r="344" spans="1:8" ht="31.5">
      <c r="A344" s="307" t="s">
        <v>621</v>
      </c>
      <c r="B344" s="303" t="s">
        <v>729</v>
      </c>
      <c r="C344" s="303" t="s">
        <v>540</v>
      </c>
      <c r="D344" s="303" t="s">
        <v>596</v>
      </c>
      <c r="E344" s="309" t="s">
        <v>622</v>
      </c>
      <c r="F344" s="309"/>
      <c r="G344" s="304">
        <f aca="true" t="shared" si="34" ref="G344:H347">G345</f>
        <v>100.4</v>
      </c>
      <c r="H344" s="304">
        <f t="shared" si="34"/>
        <v>92.078</v>
      </c>
    </row>
    <row r="345" spans="1:8" s="332" customFormat="1" ht="63" customHeight="1">
      <c r="A345" s="307" t="s">
        <v>254</v>
      </c>
      <c r="B345" s="303" t="s">
        <v>729</v>
      </c>
      <c r="C345" s="303" t="s">
        <v>540</v>
      </c>
      <c r="D345" s="303" t="s">
        <v>596</v>
      </c>
      <c r="E345" s="309" t="s">
        <v>255</v>
      </c>
      <c r="F345" s="309"/>
      <c r="G345" s="331">
        <f t="shared" si="34"/>
        <v>100.4</v>
      </c>
      <c r="H345" s="331">
        <f t="shared" si="34"/>
        <v>92.078</v>
      </c>
    </row>
    <row r="346" spans="1:8" s="332" customFormat="1" ht="78.75">
      <c r="A346" s="302" t="s">
        <v>549</v>
      </c>
      <c r="B346" s="303" t="s">
        <v>729</v>
      </c>
      <c r="C346" s="303" t="s">
        <v>540</v>
      </c>
      <c r="D346" s="303" t="s">
        <v>596</v>
      </c>
      <c r="E346" s="309" t="s">
        <v>255</v>
      </c>
      <c r="F346" s="303" t="s">
        <v>550</v>
      </c>
      <c r="G346" s="331">
        <f t="shared" si="34"/>
        <v>100.4</v>
      </c>
      <c r="H346" s="331">
        <f t="shared" si="34"/>
        <v>92.078</v>
      </c>
    </row>
    <row r="347" spans="1:8" s="332" customFormat="1" ht="15.75">
      <c r="A347" s="302" t="s">
        <v>551</v>
      </c>
      <c r="B347" s="303" t="s">
        <v>729</v>
      </c>
      <c r="C347" s="303" t="s">
        <v>540</v>
      </c>
      <c r="D347" s="303" t="s">
        <v>596</v>
      </c>
      <c r="E347" s="309" t="s">
        <v>255</v>
      </c>
      <c r="F347" s="303" t="s">
        <v>552</v>
      </c>
      <c r="G347" s="331">
        <f t="shared" si="34"/>
        <v>100.4</v>
      </c>
      <c r="H347" s="331">
        <f t="shared" si="34"/>
        <v>92.078</v>
      </c>
    </row>
    <row r="348" spans="1:8" s="332" customFormat="1" ht="15.75">
      <c r="A348" s="302" t="s">
        <v>553</v>
      </c>
      <c r="B348" s="303" t="s">
        <v>729</v>
      </c>
      <c r="C348" s="303" t="s">
        <v>540</v>
      </c>
      <c r="D348" s="303" t="s">
        <v>596</v>
      </c>
      <c r="E348" s="309" t="s">
        <v>255</v>
      </c>
      <c r="F348" s="303" t="s">
        <v>554</v>
      </c>
      <c r="G348" s="331">
        <v>100.4</v>
      </c>
      <c r="H348" s="331">
        <v>92.078</v>
      </c>
    </row>
    <row r="349" spans="1:8" s="298" customFormat="1" ht="62.25" customHeight="1">
      <c r="A349" s="305" t="s">
        <v>730</v>
      </c>
      <c r="B349" s="296" t="s">
        <v>731</v>
      </c>
      <c r="C349" s="296"/>
      <c r="D349" s="296"/>
      <c r="E349" s="296"/>
      <c r="F349" s="296"/>
      <c r="G349" s="306">
        <f>G350+G381+G374</f>
        <v>10561</v>
      </c>
      <c r="H349" s="306">
        <f>H350+H381+H374</f>
        <v>10192.355</v>
      </c>
    </row>
    <row r="350" spans="1:8" s="298" customFormat="1" ht="30" customHeight="1">
      <c r="A350" s="295" t="s">
        <v>539</v>
      </c>
      <c r="B350" s="296" t="s">
        <v>731</v>
      </c>
      <c r="C350" s="296" t="s">
        <v>540</v>
      </c>
      <c r="D350" s="296"/>
      <c r="E350" s="312"/>
      <c r="F350" s="296"/>
      <c r="G350" s="306">
        <f>G351</f>
        <v>8144</v>
      </c>
      <c r="H350" s="306">
        <f>H351</f>
        <v>7930.375</v>
      </c>
    </row>
    <row r="351" spans="1:8" s="298" customFormat="1" ht="31.5" customHeight="1">
      <c r="A351" s="305" t="s">
        <v>595</v>
      </c>
      <c r="B351" s="296" t="s">
        <v>731</v>
      </c>
      <c r="C351" s="296" t="s">
        <v>540</v>
      </c>
      <c r="D351" s="296" t="s">
        <v>596</v>
      </c>
      <c r="E351" s="312"/>
      <c r="F351" s="296"/>
      <c r="G351" s="306">
        <f>G352+G364</f>
        <v>8144</v>
      </c>
      <c r="H351" s="306">
        <f>H352+H364</f>
        <v>7930.375</v>
      </c>
    </row>
    <row r="352" spans="1:8" ht="84.75" customHeight="1">
      <c r="A352" s="307" t="s">
        <v>543</v>
      </c>
      <c r="B352" s="303" t="s">
        <v>731</v>
      </c>
      <c r="C352" s="303" t="s">
        <v>540</v>
      </c>
      <c r="D352" s="303" t="s">
        <v>596</v>
      </c>
      <c r="E352" s="303" t="s">
        <v>544</v>
      </c>
      <c r="F352" s="303"/>
      <c r="G352" s="304">
        <f>G353</f>
        <v>7554</v>
      </c>
      <c r="H352" s="304">
        <f>H353</f>
        <v>7416.795</v>
      </c>
    </row>
    <row r="353" spans="1:8" ht="42.75" customHeight="1">
      <c r="A353" s="307" t="s">
        <v>597</v>
      </c>
      <c r="B353" s="303" t="s">
        <v>731</v>
      </c>
      <c r="C353" s="303" t="s">
        <v>540</v>
      </c>
      <c r="D353" s="303" t="s">
        <v>596</v>
      </c>
      <c r="E353" s="303" t="s">
        <v>598</v>
      </c>
      <c r="F353" s="303"/>
      <c r="G353" s="304">
        <f>G354+G358+G361</f>
        <v>7554</v>
      </c>
      <c r="H353" s="304">
        <f>H354+H358+H361</f>
        <v>7416.795</v>
      </c>
    </row>
    <row r="354" spans="1:8" ht="66.75" customHeight="1">
      <c r="A354" s="302" t="s">
        <v>723</v>
      </c>
      <c r="B354" s="303" t="s">
        <v>731</v>
      </c>
      <c r="C354" s="303" t="s">
        <v>540</v>
      </c>
      <c r="D354" s="303" t="s">
        <v>596</v>
      </c>
      <c r="E354" s="303" t="s">
        <v>598</v>
      </c>
      <c r="F354" s="303" t="s">
        <v>550</v>
      </c>
      <c r="G354" s="304">
        <f>G355</f>
        <v>5063.1</v>
      </c>
      <c r="H354" s="304">
        <f>H355</f>
        <v>4965.061</v>
      </c>
    </row>
    <row r="355" spans="1:8" ht="45.75" customHeight="1">
      <c r="A355" s="302" t="s">
        <v>599</v>
      </c>
      <c r="B355" s="303" t="s">
        <v>731</v>
      </c>
      <c r="C355" s="303" t="s">
        <v>540</v>
      </c>
      <c r="D355" s="303" t="s">
        <v>596</v>
      </c>
      <c r="E355" s="303" t="s">
        <v>598</v>
      </c>
      <c r="F355" s="303" t="s">
        <v>600</v>
      </c>
      <c r="G355" s="304">
        <f>G356+G357</f>
        <v>5063.1</v>
      </c>
      <c r="H355" s="304">
        <f>H356+H357</f>
        <v>4965.061</v>
      </c>
    </row>
    <row r="356" spans="1:8" ht="45.75" customHeight="1">
      <c r="A356" s="302" t="s">
        <v>553</v>
      </c>
      <c r="B356" s="303" t="s">
        <v>731</v>
      </c>
      <c r="C356" s="303" t="s">
        <v>540</v>
      </c>
      <c r="D356" s="303" t="s">
        <v>596</v>
      </c>
      <c r="E356" s="303" t="s">
        <v>598</v>
      </c>
      <c r="F356" s="303" t="s">
        <v>601</v>
      </c>
      <c r="G356" s="304">
        <f>5300+1700-1000-310-820+69.1</f>
        <v>4939.1</v>
      </c>
      <c r="H356" s="304">
        <v>4841.596</v>
      </c>
    </row>
    <row r="357" spans="1:8" ht="45.75" customHeight="1">
      <c r="A357" s="302" t="s">
        <v>555</v>
      </c>
      <c r="B357" s="303" t="s">
        <v>731</v>
      </c>
      <c r="C357" s="303" t="s">
        <v>540</v>
      </c>
      <c r="D357" s="303" t="s">
        <v>596</v>
      </c>
      <c r="E357" s="303" t="s">
        <v>598</v>
      </c>
      <c r="F357" s="303" t="s">
        <v>602</v>
      </c>
      <c r="G357" s="304">
        <f>160+7-47+10-6</f>
        <v>124</v>
      </c>
      <c r="H357" s="304">
        <v>123.465</v>
      </c>
    </row>
    <row r="358" spans="1:8" ht="45.75" customHeight="1">
      <c r="A358" s="302" t="s">
        <v>557</v>
      </c>
      <c r="B358" s="303" t="s">
        <v>731</v>
      </c>
      <c r="C358" s="303" t="s">
        <v>540</v>
      </c>
      <c r="D358" s="303" t="s">
        <v>596</v>
      </c>
      <c r="E358" s="303" t="s">
        <v>598</v>
      </c>
      <c r="F358" s="303" t="s">
        <v>558</v>
      </c>
      <c r="G358" s="304">
        <f>G359</f>
        <v>2490.9</v>
      </c>
      <c r="H358" s="304">
        <f>H359</f>
        <v>2451.734</v>
      </c>
    </row>
    <row r="359" spans="1:8" ht="47.25">
      <c r="A359" s="302" t="s">
        <v>559</v>
      </c>
      <c r="B359" s="303" t="s">
        <v>731</v>
      </c>
      <c r="C359" s="303" t="s">
        <v>540</v>
      </c>
      <c r="D359" s="303" t="s">
        <v>596</v>
      </c>
      <c r="E359" s="303" t="s">
        <v>598</v>
      </c>
      <c r="F359" s="303" t="s">
        <v>560</v>
      </c>
      <c r="G359" s="304">
        <f>G360</f>
        <v>2490.9</v>
      </c>
      <c r="H359" s="304">
        <f>H360</f>
        <v>2451.734</v>
      </c>
    </row>
    <row r="360" spans="1:8" ht="45.75" customHeight="1">
      <c r="A360" s="302" t="s">
        <v>561</v>
      </c>
      <c r="B360" s="303" t="s">
        <v>731</v>
      </c>
      <c r="C360" s="303" t="s">
        <v>540</v>
      </c>
      <c r="D360" s="303" t="s">
        <v>596</v>
      </c>
      <c r="E360" s="303" t="s">
        <v>598</v>
      </c>
      <c r="F360" s="303" t="s">
        <v>562</v>
      </c>
      <c r="G360" s="304">
        <f>28+15+278+275+360+210+60+680+180-80+354+200-69.1</f>
        <v>2490.9</v>
      </c>
      <c r="H360" s="304">
        <v>2451.734</v>
      </c>
    </row>
    <row r="361" spans="1:8" ht="15.75" customHeight="1" hidden="1">
      <c r="A361" s="302" t="s">
        <v>569</v>
      </c>
      <c r="B361" s="303" t="s">
        <v>731</v>
      </c>
      <c r="C361" s="303" t="s">
        <v>540</v>
      </c>
      <c r="D361" s="303" t="s">
        <v>596</v>
      </c>
      <c r="E361" s="303" t="s">
        <v>598</v>
      </c>
      <c r="F361" s="309" t="s">
        <v>570</v>
      </c>
      <c r="G361" s="304">
        <f>G362</f>
        <v>0</v>
      </c>
      <c r="H361" s="304">
        <f>H362</f>
        <v>0</v>
      </c>
    </row>
    <row r="362" spans="1:8" ht="15.75" customHeight="1" hidden="1">
      <c r="A362" s="302" t="s">
        <v>571</v>
      </c>
      <c r="B362" s="303" t="s">
        <v>731</v>
      </c>
      <c r="C362" s="303" t="s">
        <v>540</v>
      </c>
      <c r="D362" s="303" t="s">
        <v>596</v>
      </c>
      <c r="E362" s="303" t="s">
        <v>598</v>
      </c>
      <c r="F362" s="309" t="s">
        <v>572</v>
      </c>
      <c r="G362" s="304">
        <f>G363</f>
        <v>0</v>
      </c>
      <c r="H362" s="304">
        <f>H363</f>
        <v>0</v>
      </c>
    </row>
    <row r="363" spans="1:8" ht="15.75" customHeight="1" hidden="1">
      <c r="A363" s="302" t="s">
        <v>573</v>
      </c>
      <c r="B363" s="303" t="s">
        <v>731</v>
      </c>
      <c r="C363" s="303" t="s">
        <v>540</v>
      </c>
      <c r="D363" s="303" t="s">
        <v>596</v>
      </c>
      <c r="E363" s="303" t="s">
        <v>598</v>
      </c>
      <c r="F363" s="309" t="s">
        <v>574</v>
      </c>
      <c r="G363" s="304">
        <f>21-21</f>
        <v>0</v>
      </c>
      <c r="H363" s="304">
        <f>21-21</f>
        <v>0</v>
      </c>
    </row>
    <row r="364" spans="1:8" ht="31.5">
      <c r="A364" s="307" t="s">
        <v>621</v>
      </c>
      <c r="B364" s="303" t="s">
        <v>731</v>
      </c>
      <c r="C364" s="303" t="s">
        <v>540</v>
      </c>
      <c r="D364" s="303" t="s">
        <v>596</v>
      </c>
      <c r="E364" s="309" t="s">
        <v>622</v>
      </c>
      <c r="F364" s="309"/>
      <c r="G364" s="304">
        <f>G365+G369</f>
        <v>590</v>
      </c>
      <c r="H364" s="304">
        <f>H365+H369</f>
        <v>513.58</v>
      </c>
    </row>
    <row r="365" spans="1:8" ht="63" customHeight="1">
      <c r="A365" s="307" t="s">
        <v>254</v>
      </c>
      <c r="B365" s="303" t="s">
        <v>731</v>
      </c>
      <c r="C365" s="303" t="s">
        <v>540</v>
      </c>
      <c r="D365" s="303" t="s">
        <v>596</v>
      </c>
      <c r="E365" s="309" t="s">
        <v>255</v>
      </c>
      <c r="F365" s="309"/>
      <c r="G365" s="304">
        <f>G366</f>
        <v>590</v>
      </c>
      <c r="H365" s="304">
        <f>H366</f>
        <v>513.58</v>
      </c>
    </row>
    <row r="366" spans="1:8" ht="15.75">
      <c r="A366" s="302" t="s">
        <v>557</v>
      </c>
      <c r="B366" s="303" t="s">
        <v>731</v>
      </c>
      <c r="C366" s="303" t="s">
        <v>540</v>
      </c>
      <c r="D366" s="303" t="s">
        <v>596</v>
      </c>
      <c r="E366" s="309" t="s">
        <v>255</v>
      </c>
      <c r="F366" s="303" t="s">
        <v>558</v>
      </c>
      <c r="G366" s="304">
        <f>G367</f>
        <v>590</v>
      </c>
      <c r="H366" s="304">
        <f>H367</f>
        <v>513.58</v>
      </c>
    </row>
    <row r="367" spans="1:8" ht="47.25">
      <c r="A367" s="302" t="s">
        <v>559</v>
      </c>
      <c r="B367" s="303" t="s">
        <v>731</v>
      </c>
      <c r="C367" s="303" t="s">
        <v>540</v>
      </c>
      <c r="D367" s="303" t="s">
        <v>596</v>
      </c>
      <c r="E367" s="309" t="s">
        <v>255</v>
      </c>
      <c r="F367" s="303" t="s">
        <v>560</v>
      </c>
      <c r="G367" s="304">
        <f>G368+G373</f>
        <v>590</v>
      </c>
      <c r="H367" s="304">
        <f>H368+H373</f>
        <v>513.58</v>
      </c>
    </row>
    <row r="368" spans="1:8" ht="45" customHeight="1">
      <c r="A368" s="302" t="s">
        <v>256</v>
      </c>
      <c r="B368" s="303" t="s">
        <v>731</v>
      </c>
      <c r="C368" s="303" t="s">
        <v>540</v>
      </c>
      <c r="D368" s="303" t="s">
        <v>596</v>
      </c>
      <c r="E368" s="309" t="s">
        <v>255</v>
      </c>
      <c r="F368" s="303" t="s">
        <v>257</v>
      </c>
      <c r="G368" s="304">
        <f>402+28+110</f>
        <v>540</v>
      </c>
      <c r="H368" s="304">
        <v>513.58</v>
      </c>
    </row>
    <row r="369" spans="1:8" ht="110.25" customHeight="1" hidden="1">
      <c r="A369" s="302" t="s">
        <v>732</v>
      </c>
      <c r="B369" s="303" t="s">
        <v>731</v>
      </c>
      <c r="C369" s="303" t="s">
        <v>540</v>
      </c>
      <c r="D369" s="303" t="s">
        <v>596</v>
      </c>
      <c r="E369" s="309" t="s">
        <v>259</v>
      </c>
      <c r="F369" s="309"/>
      <c r="G369" s="304">
        <f aca="true" t="shared" si="35" ref="G369:H371">G370</f>
        <v>0</v>
      </c>
      <c r="H369" s="304">
        <f t="shared" si="35"/>
        <v>0</v>
      </c>
    </row>
    <row r="370" spans="1:8" ht="15.75" customHeight="1" hidden="1">
      <c r="A370" s="302" t="s">
        <v>557</v>
      </c>
      <c r="B370" s="303" t="s">
        <v>731</v>
      </c>
      <c r="C370" s="303" t="s">
        <v>540</v>
      </c>
      <c r="D370" s="303" t="s">
        <v>596</v>
      </c>
      <c r="E370" s="309" t="s">
        <v>259</v>
      </c>
      <c r="F370" s="303" t="s">
        <v>558</v>
      </c>
      <c r="G370" s="304">
        <f t="shared" si="35"/>
        <v>0</v>
      </c>
      <c r="H370" s="304">
        <f t="shared" si="35"/>
        <v>0</v>
      </c>
    </row>
    <row r="371" spans="1:8" ht="47.25" customHeight="1" hidden="1">
      <c r="A371" s="302" t="s">
        <v>559</v>
      </c>
      <c r="B371" s="303" t="s">
        <v>731</v>
      </c>
      <c r="C371" s="303" t="s">
        <v>540</v>
      </c>
      <c r="D371" s="303" t="s">
        <v>596</v>
      </c>
      <c r="E371" s="309" t="s">
        <v>259</v>
      </c>
      <c r="F371" s="303" t="s">
        <v>560</v>
      </c>
      <c r="G371" s="304">
        <f t="shared" si="35"/>
        <v>0</v>
      </c>
      <c r="H371" s="304">
        <f t="shared" si="35"/>
        <v>0</v>
      </c>
    </row>
    <row r="372" spans="1:8" ht="47.25" customHeight="1" hidden="1">
      <c r="A372" s="302" t="s">
        <v>561</v>
      </c>
      <c r="B372" s="303" t="s">
        <v>731</v>
      </c>
      <c r="C372" s="303" t="s">
        <v>540</v>
      </c>
      <c r="D372" s="303" t="s">
        <v>596</v>
      </c>
      <c r="E372" s="309" t="s">
        <v>259</v>
      </c>
      <c r="F372" s="303" t="s">
        <v>562</v>
      </c>
      <c r="G372" s="304">
        <f>100-100</f>
        <v>0</v>
      </c>
      <c r="H372" s="304">
        <f>100-100</f>
        <v>0</v>
      </c>
    </row>
    <row r="373" spans="1:8" ht="47.25">
      <c r="A373" s="302" t="s">
        <v>561</v>
      </c>
      <c r="B373" s="303" t="s">
        <v>731</v>
      </c>
      <c r="C373" s="303" t="s">
        <v>540</v>
      </c>
      <c r="D373" s="303" t="s">
        <v>596</v>
      </c>
      <c r="E373" s="309" t="s">
        <v>255</v>
      </c>
      <c r="F373" s="303" t="s">
        <v>562</v>
      </c>
      <c r="G373" s="304">
        <v>50</v>
      </c>
      <c r="H373" s="304">
        <v>0</v>
      </c>
    </row>
    <row r="374" spans="1:8" s="298" customFormat="1" ht="15.75">
      <c r="A374" s="305" t="s">
        <v>282</v>
      </c>
      <c r="B374" s="296" t="s">
        <v>731</v>
      </c>
      <c r="C374" s="296" t="s">
        <v>581</v>
      </c>
      <c r="D374" s="296"/>
      <c r="E374" s="312"/>
      <c r="F374" s="296"/>
      <c r="G374" s="306">
        <f aca="true" t="shared" si="36" ref="G374:H379">G375</f>
        <v>62</v>
      </c>
      <c r="H374" s="306">
        <f t="shared" si="36"/>
        <v>50.63</v>
      </c>
    </row>
    <row r="375" spans="1:8" s="298" customFormat="1" ht="15.75">
      <c r="A375" s="305" t="s">
        <v>288</v>
      </c>
      <c r="B375" s="296" t="s">
        <v>731</v>
      </c>
      <c r="C375" s="296" t="s">
        <v>581</v>
      </c>
      <c r="D375" s="296" t="s">
        <v>289</v>
      </c>
      <c r="E375" s="312"/>
      <c r="F375" s="296"/>
      <c r="G375" s="306">
        <f t="shared" si="36"/>
        <v>62</v>
      </c>
      <c r="H375" s="306">
        <f t="shared" si="36"/>
        <v>50.63</v>
      </c>
    </row>
    <row r="376" spans="1:8" ht="63">
      <c r="A376" s="302" t="s">
        <v>290</v>
      </c>
      <c r="B376" s="303" t="s">
        <v>731</v>
      </c>
      <c r="C376" s="303" t="s">
        <v>581</v>
      </c>
      <c r="D376" s="303" t="s">
        <v>289</v>
      </c>
      <c r="E376" s="303" t="s">
        <v>291</v>
      </c>
      <c r="F376" s="309"/>
      <c r="G376" s="304">
        <f t="shared" si="36"/>
        <v>62</v>
      </c>
      <c r="H376" s="304">
        <f t="shared" si="36"/>
        <v>50.63</v>
      </c>
    </row>
    <row r="377" spans="1:8" ht="31.5">
      <c r="A377" s="302" t="s">
        <v>292</v>
      </c>
      <c r="B377" s="303" t="s">
        <v>731</v>
      </c>
      <c r="C377" s="303" t="s">
        <v>581</v>
      </c>
      <c r="D377" s="303" t="s">
        <v>289</v>
      </c>
      <c r="E377" s="303" t="s">
        <v>293</v>
      </c>
      <c r="F377" s="309"/>
      <c r="G377" s="304">
        <f t="shared" si="36"/>
        <v>62</v>
      </c>
      <c r="H377" s="304">
        <f t="shared" si="36"/>
        <v>50.63</v>
      </c>
    </row>
    <row r="378" spans="1:8" ht="15.75">
      <c r="A378" s="302" t="s">
        <v>557</v>
      </c>
      <c r="B378" s="303" t="s">
        <v>731</v>
      </c>
      <c r="C378" s="303" t="s">
        <v>581</v>
      </c>
      <c r="D378" s="303" t="s">
        <v>289</v>
      </c>
      <c r="E378" s="303" t="s">
        <v>293</v>
      </c>
      <c r="F378" s="309" t="s">
        <v>558</v>
      </c>
      <c r="G378" s="304">
        <f t="shared" si="36"/>
        <v>62</v>
      </c>
      <c r="H378" s="304">
        <f t="shared" si="36"/>
        <v>50.63</v>
      </c>
    </row>
    <row r="379" spans="1:8" ht="47.25">
      <c r="A379" s="302" t="s">
        <v>579</v>
      </c>
      <c r="B379" s="303" t="s">
        <v>731</v>
      </c>
      <c r="C379" s="303" t="s">
        <v>581</v>
      </c>
      <c r="D379" s="303" t="s">
        <v>289</v>
      </c>
      <c r="E379" s="303" t="s">
        <v>293</v>
      </c>
      <c r="F379" s="309" t="s">
        <v>560</v>
      </c>
      <c r="G379" s="304">
        <f t="shared" si="36"/>
        <v>62</v>
      </c>
      <c r="H379" s="304">
        <f t="shared" si="36"/>
        <v>50.63</v>
      </c>
    </row>
    <row r="380" spans="1:8" ht="47.25">
      <c r="A380" s="302" t="s">
        <v>733</v>
      </c>
      <c r="B380" s="303" t="s">
        <v>731</v>
      </c>
      <c r="C380" s="303" t="s">
        <v>581</v>
      </c>
      <c r="D380" s="303" t="s">
        <v>289</v>
      </c>
      <c r="E380" s="303" t="s">
        <v>293</v>
      </c>
      <c r="F380" s="309" t="s">
        <v>257</v>
      </c>
      <c r="G380" s="304">
        <v>62</v>
      </c>
      <c r="H380" s="304">
        <v>50.63</v>
      </c>
    </row>
    <row r="381" spans="1:8" s="298" customFormat="1" ht="15.75">
      <c r="A381" s="305" t="s">
        <v>699</v>
      </c>
      <c r="B381" s="296" t="s">
        <v>731</v>
      </c>
      <c r="C381" s="296" t="s">
        <v>700</v>
      </c>
      <c r="D381" s="296"/>
      <c r="E381" s="296"/>
      <c r="F381" s="296"/>
      <c r="G381" s="306">
        <f>G382</f>
        <v>2355</v>
      </c>
      <c r="H381" s="306">
        <f>H382</f>
        <v>2211.35</v>
      </c>
    </row>
    <row r="382" spans="1:8" s="298" customFormat="1" ht="15.75">
      <c r="A382" s="305" t="s">
        <v>701</v>
      </c>
      <c r="B382" s="296" t="s">
        <v>731</v>
      </c>
      <c r="C382" s="296" t="s">
        <v>700</v>
      </c>
      <c r="D382" s="296" t="s">
        <v>581</v>
      </c>
      <c r="E382" s="296"/>
      <c r="F382" s="296"/>
      <c r="G382" s="306">
        <f>G383</f>
        <v>2355</v>
      </c>
      <c r="H382" s="306">
        <f>H383</f>
        <v>2211.35</v>
      </c>
    </row>
    <row r="383" spans="1:8" s="298" customFormat="1" ht="31.5">
      <c r="A383" s="307" t="s">
        <v>621</v>
      </c>
      <c r="B383" s="303" t="s">
        <v>731</v>
      </c>
      <c r="C383" s="303" t="s">
        <v>700</v>
      </c>
      <c r="D383" s="303" t="s">
        <v>581</v>
      </c>
      <c r="E383" s="309" t="s">
        <v>622</v>
      </c>
      <c r="F383" s="296"/>
      <c r="G383" s="306">
        <f>G384+G388</f>
        <v>2355</v>
      </c>
      <c r="H383" s="306">
        <f>H384+H388</f>
        <v>2211.35</v>
      </c>
    </row>
    <row r="384" spans="1:8" s="298" customFormat="1" ht="63">
      <c r="A384" s="307" t="s">
        <v>704</v>
      </c>
      <c r="B384" s="303" t="s">
        <v>731</v>
      </c>
      <c r="C384" s="303" t="s">
        <v>700</v>
      </c>
      <c r="D384" s="303" t="s">
        <v>581</v>
      </c>
      <c r="E384" s="309" t="s">
        <v>705</v>
      </c>
      <c r="F384" s="296"/>
      <c r="G384" s="304">
        <f aca="true" t="shared" si="37" ref="G384:H386">G385</f>
        <v>2280</v>
      </c>
      <c r="H384" s="304">
        <f t="shared" si="37"/>
        <v>2143.77</v>
      </c>
    </row>
    <row r="385" spans="1:8" s="298" customFormat="1" ht="15.75">
      <c r="A385" s="302" t="s">
        <v>557</v>
      </c>
      <c r="B385" s="303" t="s">
        <v>731</v>
      </c>
      <c r="C385" s="303" t="s">
        <v>700</v>
      </c>
      <c r="D385" s="303" t="s">
        <v>581</v>
      </c>
      <c r="E385" s="309" t="s">
        <v>705</v>
      </c>
      <c r="F385" s="303" t="s">
        <v>558</v>
      </c>
      <c r="G385" s="304">
        <f t="shared" si="37"/>
        <v>2280</v>
      </c>
      <c r="H385" s="304">
        <f t="shared" si="37"/>
        <v>2143.77</v>
      </c>
    </row>
    <row r="386" spans="1:8" s="298" customFormat="1" ht="47.25">
      <c r="A386" s="302" t="s">
        <v>559</v>
      </c>
      <c r="B386" s="303" t="s">
        <v>731</v>
      </c>
      <c r="C386" s="303" t="s">
        <v>700</v>
      </c>
      <c r="D386" s="303" t="s">
        <v>581</v>
      </c>
      <c r="E386" s="309" t="s">
        <v>705</v>
      </c>
      <c r="F386" s="303" t="s">
        <v>560</v>
      </c>
      <c r="G386" s="304">
        <f t="shared" si="37"/>
        <v>2280</v>
      </c>
      <c r="H386" s="304">
        <f t="shared" si="37"/>
        <v>2143.77</v>
      </c>
    </row>
    <row r="387" spans="1:8" s="298" customFormat="1" ht="47.25">
      <c r="A387" s="302" t="s">
        <v>561</v>
      </c>
      <c r="B387" s="303" t="s">
        <v>731</v>
      </c>
      <c r="C387" s="303" t="s">
        <v>700</v>
      </c>
      <c r="D387" s="303" t="s">
        <v>581</v>
      </c>
      <c r="E387" s="309" t="s">
        <v>705</v>
      </c>
      <c r="F387" s="303" t="s">
        <v>562</v>
      </c>
      <c r="G387" s="304">
        <f>640+80+280+1080+200</f>
        <v>2280</v>
      </c>
      <c r="H387" s="304">
        <v>2143.77</v>
      </c>
    </row>
    <row r="388" spans="1:8" s="298" customFormat="1" ht="15.75">
      <c r="A388" s="302" t="s">
        <v>706</v>
      </c>
      <c r="B388" s="303" t="s">
        <v>731</v>
      </c>
      <c r="C388" s="303" t="s">
        <v>700</v>
      </c>
      <c r="D388" s="303" t="s">
        <v>581</v>
      </c>
      <c r="E388" s="309" t="s">
        <v>707</v>
      </c>
      <c r="F388" s="296"/>
      <c r="G388" s="304">
        <f aca="true" t="shared" si="38" ref="G388:H390">G389</f>
        <v>75</v>
      </c>
      <c r="H388" s="304">
        <f t="shared" si="38"/>
        <v>67.58</v>
      </c>
    </row>
    <row r="389" spans="1:8" s="298" customFormat="1" ht="15.75">
      <c r="A389" s="302" t="s">
        <v>557</v>
      </c>
      <c r="B389" s="303" t="s">
        <v>731</v>
      </c>
      <c r="C389" s="303" t="s">
        <v>700</v>
      </c>
      <c r="D389" s="303" t="s">
        <v>581</v>
      </c>
      <c r="E389" s="309" t="s">
        <v>707</v>
      </c>
      <c r="F389" s="303" t="s">
        <v>558</v>
      </c>
      <c r="G389" s="304">
        <f t="shared" si="38"/>
        <v>75</v>
      </c>
      <c r="H389" s="304">
        <f t="shared" si="38"/>
        <v>67.58</v>
      </c>
    </row>
    <row r="390" spans="1:8" s="298" customFormat="1" ht="47.25">
      <c r="A390" s="302" t="s">
        <v>579</v>
      </c>
      <c r="B390" s="303" t="s">
        <v>731</v>
      </c>
      <c r="C390" s="303" t="s">
        <v>700</v>
      </c>
      <c r="D390" s="303" t="s">
        <v>581</v>
      </c>
      <c r="E390" s="309" t="s">
        <v>707</v>
      </c>
      <c r="F390" s="303" t="s">
        <v>560</v>
      </c>
      <c r="G390" s="304">
        <f t="shared" si="38"/>
        <v>75</v>
      </c>
      <c r="H390" s="304">
        <f t="shared" si="38"/>
        <v>67.58</v>
      </c>
    </row>
    <row r="391" spans="1:8" ht="47.25">
      <c r="A391" s="302" t="s">
        <v>561</v>
      </c>
      <c r="B391" s="303" t="s">
        <v>731</v>
      </c>
      <c r="C391" s="303" t="s">
        <v>700</v>
      </c>
      <c r="D391" s="303" t="s">
        <v>581</v>
      </c>
      <c r="E391" s="309" t="s">
        <v>707</v>
      </c>
      <c r="F391" s="303" t="s">
        <v>562</v>
      </c>
      <c r="G391" s="304">
        <f>227-136-16</f>
        <v>75</v>
      </c>
      <c r="H391" s="304">
        <v>67.58</v>
      </c>
    </row>
    <row r="392" spans="1:8" ht="18.75">
      <c r="A392" s="321" t="s">
        <v>718</v>
      </c>
      <c r="B392" s="296" t="s">
        <v>721</v>
      </c>
      <c r="C392" s="296" t="s">
        <v>719</v>
      </c>
      <c r="D392" s="296" t="s">
        <v>719</v>
      </c>
      <c r="E392" s="296" t="s">
        <v>720</v>
      </c>
      <c r="F392" s="296" t="s">
        <v>721</v>
      </c>
      <c r="G392" s="306">
        <f>G11+G349+G311</f>
        <v>71571.8906</v>
      </c>
      <c r="H392" s="306">
        <f>H11+H349+H311</f>
        <v>49144.676999999996</v>
      </c>
    </row>
    <row r="393" spans="3:8" ht="15.75">
      <c r="C393" s="322"/>
      <c r="E393" s="323"/>
      <c r="G393" s="322"/>
      <c r="H393" s="322"/>
    </row>
    <row r="394" spans="3:8" ht="15.75">
      <c r="C394" s="322"/>
      <c r="E394" s="323"/>
      <c r="G394" s="322"/>
      <c r="H394" s="322"/>
    </row>
    <row r="395" spans="3:8" ht="15.75">
      <c r="C395" s="322"/>
      <c r="E395" s="323"/>
      <c r="G395" s="322"/>
      <c r="H395" s="322"/>
    </row>
    <row r="396" spans="3:8" ht="15.75">
      <c r="C396" s="322"/>
      <c r="E396" s="323"/>
      <c r="G396" s="322"/>
      <c r="H396" s="322"/>
    </row>
    <row r="397" spans="3:8" ht="15.75">
      <c r="C397" s="322"/>
      <c r="E397" s="323"/>
      <c r="G397" s="322"/>
      <c r="H397" s="322"/>
    </row>
    <row r="398" spans="3:8" ht="15.75">
      <c r="C398" s="322"/>
      <c r="E398" s="323"/>
      <c r="G398" s="308"/>
      <c r="H398" s="308"/>
    </row>
    <row r="399" spans="3:8" ht="15.75">
      <c r="C399" s="322"/>
      <c r="E399" s="323"/>
      <c r="G399" s="308"/>
      <c r="H399" s="308"/>
    </row>
    <row r="400" spans="1:8" ht="15.75">
      <c r="A400" s="324"/>
      <c r="B400" s="333"/>
      <c r="C400" s="325"/>
      <c r="D400" s="324"/>
      <c r="E400" s="324"/>
      <c r="F400" s="324"/>
      <c r="G400" s="325"/>
      <c r="H400" s="325"/>
    </row>
    <row r="402" spans="1:8" s="324" customFormat="1" ht="15.75">
      <c r="A402" s="291"/>
      <c r="B402" s="323"/>
      <c r="C402" s="291"/>
      <c r="D402" s="291"/>
      <c r="E402" s="291"/>
      <c r="F402" s="291"/>
      <c r="G402" s="291"/>
      <c r="H402" s="291"/>
    </row>
  </sheetData>
  <sheetProtection/>
  <mergeCells count="13">
    <mergeCell ref="G9:H9"/>
    <mergeCell ref="A9:A10"/>
    <mergeCell ref="B9:B10"/>
    <mergeCell ref="C9:C10"/>
    <mergeCell ref="D9:D10"/>
    <mergeCell ref="E9:E10"/>
    <mergeCell ref="F9:F10"/>
    <mergeCell ref="A5:H5"/>
    <mergeCell ref="A7:H7"/>
    <mergeCell ref="C1:H1"/>
    <mergeCell ref="A2:H2"/>
    <mergeCell ref="A3:H3"/>
    <mergeCell ref="A4:H4"/>
  </mergeCells>
  <printOptions/>
  <pageMargins left="0.7874015748031497" right="0.1968503937007874" top="0.1968503937007874" bottom="0.1968503937007874" header="0.5118110236220472" footer="0.5118110236220472"/>
  <pageSetup fitToHeight="43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3"/>
  <sheetViews>
    <sheetView view="pageBreakPreview" zoomScale="60" zoomScaleNormal="75" zoomScalePageLayoutView="0" workbookViewId="0" topLeftCell="A1">
      <selection activeCell="A7" sqref="A7:F7"/>
    </sheetView>
  </sheetViews>
  <sheetFormatPr defaultColWidth="9.00390625" defaultRowHeight="15.75" outlineLevelCol="2"/>
  <cols>
    <col min="1" max="1" width="57.50390625" style="291" customWidth="1"/>
    <col min="2" max="2" width="9.125" style="291" customWidth="1"/>
    <col min="3" max="3" width="7.375" style="291" customWidth="1"/>
    <col min="4" max="4" width="13.375" style="291" customWidth="1"/>
    <col min="5" max="5" width="10.25390625" style="291" customWidth="1"/>
    <col min="6" max="6" width="15.00390625" style="291" customWidth="1" outlineLevel="2"/>
    <col min="7" max="7" width="13.50390625" style="291" customWidth="1" outlineLevel="2"/>
    <col min="8" max="8" width="9.00390625" style="291" customWidth="1"/>
    <col min="9" max="9" width="12.625" style="291" customWidth="1"/>
    <col min="10" max="10" width="12.00390625" style="291" customWidth="1"/>
    <col min="11" max="16384" width="9.00390625" style="291" customWidth="1"/>
  </cols>
  <sheetData>
    <row r="1" spans="1:7" ht="15.75">
      <c r="A1" s="360" t="s">
        <v>734</v>
      </c>
      <c r="B1" s="352"/>
      <c r="C1" s="352"/>
      <c r="D1" s="352"/>
      <c r="E1" s="352"/>
      <c r="F1" s="352"/>
      <c r="G1" s="352"/>
    </row>
    <row r="2" spans="1:7" ht="15.75">
      <c r="A2" s="360" t="s">
        <v>118</v>
      </c>
      <c r="B2" s="352"/>
      <c r="C2" s="352"/>
      <c r="D2" s="352"/>
      <c r="E2" s="352"/>
      <c r="F2" s="352"/>
      <c r="G2" s="352"/>
    </row>
    <row r="3" spans="1:7" ht="15.75">
      <c r="A3" s="360" t="s">
        <v>119</v>
      </c>
      <c r="B3" s="352"/>
      <c r="C3" s="352"/>
      <c r="D3" s="352"/>
      <c r="E3" s="352"/>
      <c r="F3" s="352"/>
      <c r="G3" s="352"/>
    </row>
    <row r="4" spans="1:7" ht="15.75">
      <c r="A4" s="360" t="s">
        <v>120</v>
      </c>
      <c r="B4" s="352"/>
      <c r="C4" s="352"/>
      <c r="D4" s="352"/>
      <c r="E4" s="352"/>
      <c r="F4" s="352"/>
      <c r="G4" s="352"/>
    </row>
    <row r="5" spans="1:7" ht="15.75">
      <c r="A5" s="360" t="s">
        <v>121</v>
      </c>
      <c r="B5" s="352"/>
      <c r="C5" s="352"/>
      <c r="D5" s="352"/>
      <c r="E5" s="352"/>
      <c r="F5" s="352"/>
      <c r="G5" s="352"/>
    </row>
    <row r="7" spans="1:6" ht="54.75" customHeight="1">
      <c r="A7" s="361" t="s">
        <v>532</v>
      </c>
      <c r="B7" s="362"/>
      <c r="C7" s="362"/>
      <c r="D7" s="362"/>
      <c r="E7" s="362"/>
      <c r="F7" s="362"/>
    </row>
    <row r="8" spans="5:7" ht="15.75">
      <c r="E8" s="293"/>
      <c r="F8" s="293"/>
      <c r="G8" s="293" t="s">
        <v>533</v>
      </c>
    </row>
    <row r="9" spans="1:7" ht="30" customHeight="1">
      <c r="A9" s="366" t="s">
        <v>902</v>
      </c>
      <c r="B9" s="366" t="s">
        <v>534</v>
      </c>
      <c r="C9" s="366" t="s">
        <v>535</v>
      </c>
      <c r="D9" s="366" t="s">
        <v>536</v>
      </c>
      <c r="E9" s="366" t="s">
        <v>537</v>
      </c>
      <c r="F9" s="364" t="s">
        <v>538</v>
      </c>
      <c r="G9" s="365"/>
    </row>
    <row r="10" spans="1:7" ht="195" customHeight="1">
      <c r="A10" s="367"/>
      <c r="B10" s="367"/>
      <c r="C10" s="367"/>
      <c r="D10" s="367"/>
      <c r="E10" s="367"/>
      <c r="F10" s="268" t="s">
        <v>135</v>
      </c>
      <c r="G10" s="268" t="s">
        <v>122</v>
      </c>
    </row>
    <row r="11" spans="1:10" s="298" customFormat="1" ht="15.75" customHeight="1">
      <c r="A11" s="295" t="s">
        <v>539</v>
      </c>
      <c r="B11" s="296" t="s">
        <v>540</v>
      </c>
      <c r="C11" s="296"/>
      <c r="D11" s="296"/>
      <c r="E11" s="296"/>
      <c r="F11" s="297">
        <f>F12+F23+F46+F61+F70</f>
        <v>22507.57</v>
      </c>
      <c r="G11" s="297">
        <f>G12+G23+G46+G61+G70</f>
        <v>21920.386</v>
      </c>
      <c r="I11" s="299"/>
      <c r="J11" s="299"/>
    </row>
    <row r="12" spans="1:9" s="298" customFormat="1" ht="42.75" customHeight="1">
      <c r="A12" s="295" t="s">
        <v>541</v>
      </c>
      <c r="B12" s="296" t="s">
        <v>540</v>
      </c>
      <c r="C12" s="296" t="s">
        <v>542</v>
      </c>
      <c r="D12" s="296"/>
      <c r="E12" s="296"/>
      <c r="F12" s="300">
        <f aca="true" t="shared" si="0" ref="F12:G14">F13</f>
        <v>1081.2000000000003</v>
      </c>
      <c r="G12" s="300">
        <f t="shared" si="0"/>
        <v>1080.803</v>
      </c>
      <c r="I12" s="299"/>
    </row>
    <row r="13" spans="1:7" ht="61.5" customHeight="1">
      <c r="A13" s="302" t="s">
        <v>543</v>
      </c>
      <c r="B13" s="303" t="s">
        <v>540</v>
      </c>
      <c r="C13" s="303" t="s">
        <v>542</v>
      </c>
      <c r="D13" s="303" t="s">
        <v>544</v>
      </c>
      <c r="E13" s="303"/>
      <c r="F13" s="304">
        <f t="shared" si="0"/>
        <v>1081.2000000000003</v>
      </c>
      <c r="G13" s="304">
        <f t="shared" si="0"/>
        <v>1080.803</v>
      </c>
    </row>
    <row r="14" spans="1:7" ht="15.75" customHeight="1">
      <c r="A14" s="302" t="s">
        <v>545</v>
      </c>
      <c r="B14" s="303" t="s">
        <v>540</v>
      </c>
      <c r="C14" s="303" t="s">
        <v>542</v>
      </c>
      <c r="D14" s="303" t="s">
        <v>546</v>
      </c>
      <c r="E14" s="303"/>
      <c r="F14" s="304">
        <f t="shared" si="0"/>
        <v>1081.2000000000003</v>
      </c>
      <c r="G14" s="304">
        <f t="shared" si="0"/>
        <v>1080.803</v>
      </c>
    </row>
    <row r="15" spans="1:7" ht="34.5" customHeight="1">
      <c r="A15" s="302" t="s">
        <v>547</v>
      </c>
      <c r="B15" s="303" t="s">
        <v>540</v>
      </c>
      <c r="C15" s="303" t="s">
        <v>542</v>
      </c>
      <c r="D15" s="303" t="s">
        <v>548</v>
      </c>
      <c r="E15" s="303"/>
      <c r="F15" s="304">
        <f>F16+F20</f>
        <v>1081.2000000000003</v>
      </c>
      <c r="G15" s="304">
        <f>G16+G20</f>
        <v>1080.803</v>
      </c>
    </row>
    <row r="16" spans="1:7" ht="135" customHeight="1">
      <c r="A16" s="302" t="s">
        <v>549</v>
      </c>
      <c r="B16" s="303" t="s">
        <v>540</v>
      </c>
      <c r="C16" s="303" t="s">
        <v>542</v>
      </c>
      <c r="D16" s="303" t="s">
        <v>548</v>
      </c>
      <c r="E16" s="303" t="s">
        <v>550</v>
      </c>
      <c r="F16" s="304">
        <f>F17</f>
        <v>1076.1000000000004</v>
      </c>
      <c r="G16" s="304">
        <f>G17</f>
        <v>1075.7030000000002</v>
      </c>
    </row>
    <row r="17" spans="1:7" ht="34.5" customHeight="1">
      <c r="A17" s="302" t="s">
        <v>551</v>
      </c>
      <c r="B17" s="303" t="s">
        <v>540</v>
      </c>
      <c r="C17" s="303" t="s">
        <v>542</v>
      </c>
      <c r="D17" s="303" t="s">
        <v>548</v>
      </c>
      <c r="E17" s="303" t="s">
        <v>552</v>
      </c>
      <c r="F17" s="304">
        <f>F18+F19</f>
        <v>1076.1000000000004</v>
      </c>
      <c r="G17" s="304">
        <f>G18+G19</f>
        <v>1075.7030000000002</v>
      </c>
    </row>
    <row r="18" spans="1:7" ht="41.25" customHeight="1">
      <c r="A18" s="302" t="s">
        <v>553</v>
      </c>
      <c r="B18" s="303" t="s">
        <v>540</v>
      </c>
      <c r="C18" s="303" t="s">
        <v>542</v>
      </c>
      <c r="D18" s="303" t="s">
        <v>548</v>
      </c>
      <c r="E18" s="303" t="s">
        <v>554</v>
      </c>
      <c r="F18" s="304">
        <f>832.4+180+11+35+12.9-8.1</f>
        <v>1063.2000000000003</v>
      </c>
      <c r="G18" s="304">
        <v>1062.823</v>
      </c>
    </row>
    <row r="19" spans="1:7" ht="55.5" customHeight="1">
      <c r="A19" s="302" t="s">
        <v>555</v>
      </c>
      <c r="B19" s="303" t="s">
        <v>540</v>
      </c>
      <c r="C19" s="303" t="s">
        <v>542</v>
      </c>
      <c r="D19" s="303" t="s">
        <v>548</v>
      </c>
      <c r="E19" s="303" t="s">
        <v>556</v>
      </c>
      <c r="F19" s="304">
        <f>80+14+30-64-40-7.1</f>
        <v>12.9</v>
      </c>
      <c r="G19" s="304">
        <v>12.88</v>
      </c>
    </row>
    <row r="20" spans="1:7" ht="34.5" customHeight="1">
      <c r="A20" s="302" t="s">
        <v>557</v>
      </c>
      <c r="B20" s="303" t="s">
        <v>540</v>
      </c>
      <c r="C20" s="303" t="s">
        <v>542</v>
      </c>
      <c r="D20" s="303" t="s">
        <v>548</v>
      </c>
      <c r="E20" s="303" t="s">
        <v>558</v>
      </c>
      <c r="F20" s="304">
        <f>F21</f>
        <v>5.1</v>
      </c>
      <c r="G20" s="304">
        <f>G21</f>
        <v>5.1</v>
      </c>
    </row>
    <row r="21" spans="1:7" ht="57.75" customHeight="1">
      <c r="A21" s="302" t="s">
        <v>559</v>
      </c>
      <c r="B21" s="303" t="s">
        <v>540</v>
      </c>
      <c r="C21" s="303" t="s">
        <v>542</v>
      </c>
      <c r="D21" s="303" t="s">
        <v>548</v>
      </c>
      <c r="E21" s="303" t="s">
        <v>560</v>
      </c>
      <c r="F21" s="304">
        <f>F22</f>
        <v>5.1</v>
      </c>
      <c r="G21" s="304">
        <f>G22</f>
        <v>5.1</v>
      </c>
    </row>
    <row r="22" spans="1:7" ht="63.75" customHeight="1">
      <c r="A22" s="302" t="s">
        <v>561</v>
      </c>
      <c r="B22" s="303" t="s">
        <v>540</v>
      </c>
      <c r="C22" s="303" t="s">
        <v>542</v>
      </c>
      <c r="D22" s="303" t="s">
        <v>548</v>
      </c>
      <c r="E22" s="303" t="s">
        <v>562</v>
      </c>
      <c r="F22" s="304">
        <f>82+56-30-58-30-14.9</f>
        <v>5.1</v>
      </c>
      <c r="G22" s="304">
        <v>5.1</v>
      </c>
    </row>
    <row r="23" spans="1:9" s="298" customFormat="1" ht="47.25">
      <c r="A23" s="305" t="s">
        <v>563</v>
      </c>
      <c r="B23" s="296" t="s">
        <v>540</v>
      </c>
      <c r="C23" s="296" t="s">
        <v>564</v>
      </c>
      <c r="D23" s="296"/>
      <c r="E23" s="296"/>
      <c r="F23" s="306">
        <f>F24+F37</f>
        <v>1526.8</v>
      </c>
      <c r="G23" s="306">
        <f>G24+G37</f>
        <v>1513.2710000000002</v>
      </c>
      <c r="I23" s="299"/>
    </row>
    <row r="24" spans="1:7" ht="47.25">
      <c r="A24" s="307" t="s">
        <v>543</v>
      </c>
      <c r="B24" s="303" t="s">
        <v>540</v>
      </c>
      <c r="C24" s="303" t="s">
        <v>564</v>
      </c>
      <c r="D24" s="303" t="s">
        <v>544</v>
      </c>
      <c r="E24" s="303"/>
      <c r="F24" s="304">
        <f>F25</f>
        <v>679.8</v>
      </c>
      <c r="G24" s="304">
        <f>G25</f>
        <v>668.513</v>
      </c>
    </row>
    <row r="25" spans="1:7" ht="15.75">
      <c r="A25" s="307" t="s">
        <v>565</v>
      </c>
      <c r="B25" s="303" t="s">
        <v>540</v>
      </c>
      <c r="C25" s="303" t="s">
        <v>564</v>
      </c>
      <c r="D25" s="303" t="s">
        <v>566</v>
      </c>
      <c r="E25" s="303"/>
      <c r="F25" s="304">
        <f>F26</f>
        <v>679.8</v>
      </c>
      <c r="G25" s="304">
        <f>G26</f>
        <v>668.513</v>
      </c>
    </row>
    <row r="26" spans="1:7" ht="44.25" customHeight="1">
      <c r="A26" s="307" t="s">
        <v>567</v>
      </c>
      <c r="B26" s="303" t="s">
        <v>540</v>
      </c>
      <c r="C26" s="303" t="s">
        <v>564</v>
      </c>
      <c r="D26" s="303" t="s">
        <v>568</v>
      </c>
      <c r="E26" s="303"/>
      <c r="F26" s="304">
        <f>F27+F31+F34</f>
        <v>679.8</v>
      </c>
      <c r="G26" s="304">
        <f>G27+G31+G34</f>
        <v>668.513</v>
      </c>
    </row>
    <row r="27" spans="1:7" ht="78.75">
      <c r="A27" s="302" t="s">
        <v>549</v>
      </c>
      <c r="B27" s="303" t="s">
        <v>540</v>
      </c>
      <c r="C27" s="303" t="s">
        <v>564</v>
      </c>
      <c r="D27" s="303" t="s">
        <v>568</v>
      </c>
      <c r="E27" s="303" t="s">
        <v>550</v>
      </c>
      <c r="F27" s="304">
        <f>F28</f>
        <v>661.4</v>
      </c>
      <c r="G27" s="304">
        <f>G28</f>
        <v>650.691</v>
      </c>
    </row>
    <row r="28" spans="1:7" ht="15.75">
      <c r="A28" s="302" t="s">
        <v>551</v>
      </c>
      <c r="B28" s="303" t="s">
        <v>540</v>
      </c>
      <c r="C28" s="303" t="s">
        <v>564</v>
      </c>
      <c r="D28" s="303" t="s">
        <v>568</v>
      </c>
      <c r="E28" s="303" t="s">
        <v>552</v>
      </c>
      <c r="F28" s="304">
        <f>F29+F30</f>
        <v>661.4</v>
      </c>
      <c r="G28" s="304">
        <f>G29+G30</f>
        <v>650.691</v>
      </c>
    </row>
    <row r="29" spans="1:7" ht="15.75">
      <c r="A29" s="302" t="s">
        <v>553</v>
      </c>
      <c r="B29" s="303" t="s">
        <v>540</v>
      </c>
      <c r="C29" s="303" t="s">
        <v>564</v>
      </c>
      <c r="D29" s="303" t="s">
        <v>568</v>
      </c>
      <c r="E29" s="303" t="s">
        <v>554</v>
      </c>
      <c r="F29" s="304">
        <v>657.9</v>
      </c>
      <c r="G29" s="304">
        <v>650.691</v>
      </c>
    </row>
    <row r="30" spans="1:7" ht="31.5" customHeight="1">
      <c r="A30" s="302" t="s">
        <v>555</v>
      </c>
      <c r="B30" s="303" t="s">
        <v>540</v>
      </c>
      <c r="C30" s="303" t="s">
        <v>564</v>
      </c>
      <c r="D30" s="303" t="s">
        <v>568</v>
      </c>
      <c r="E30" s="303" t="s">
        <v>556</v>
      </c>
      <c r="F30" s="304">
        <f>3.5</f>
        <v>3.5</v>
      </c>
      <c r="G30" s="304">
        <v>0</v>
      </c>
    </row>
    <row r="31" spans="1:7" ht="15.75">
      <c r="A31" s="302" t="s">
        <v>557</v>
      </c>
      <c r="B31" s="303" t="s">
        <v>540</v>
      </c>
      <c r="C31" s="303" t="s">
        <v>564</v>
      </c>
      <c r="D31" s="303" t="s">
        <v>568</v>
      </c>
      <c r="E31" s="303" t="s">
        <v>558</v>
      </c>
      <c r="F31" s="304">
        <f>F32</f>
        <v>15.9</v>
      </c>
      <c r="G31" s="304">
        <f>G32</f>
        <v>15.356</v>
      </c>
    </row>
    <row r="32" spans="1:7" ht="47.25">
      <c r="A32" s="302" t="s">
        <v>559</v>
      </c>
      <c r="B32" s="303" t="s">
        <v>540</v>
      </c>
      <c r="C32" s="303" t="s">
        <v>564</v>
      </c>
      <c r="D32" s="303" t="s">
        <v>568</v>
      </c>
      <c r="E32" s="303" t="s">
        <v>560</v>
      </c>
      <c r="F32" s="304">
        <f>F33</f>
        <v>15.9</v>
      </c>
      <c r="G32" s="304">
        <f>G33</f>
        <v>15.356</v>
      </c>
    </row>
    <row r="33" spans="1:7" ht="47.25">
      <c r="A33" s="302" t="s">
        <v>561</v>
      </c>
      <c r="B33" s="303" t="s">
        <v>540</v>
      </c>
      <c r="C33" s="303" t="s">
        <v>564</v>
      </c>
      <c r="D33" s="303" t="s">
        <v>568</v>
      </c>
      <c r="E33" s="303" t="s">
        <v>562</v>
      </c>
      <c r="F33" s="304">
        <v>15.9</v>
      </c>
      <c r="G33" s="304">
        <v>15.356</v>
      </c>
    </row>
    <row r="34" spans="1:7" ht="15.75">
      <c r="A34" s="302" t="s">
        <v>569</v>
      </c>
      <c r="B34" s="303" t="s">
        <v>540</v>
      </c>
      <c r="C34" s="303" t="s">
        <v>564</v>
      </c>
      <c r="D34" s="303" t="s">
        <v>568</v>
      </c>
      <c r="E34" s="309" t="s">
        <v>570</v>
      </c>
      <c r="F34" s="304">
        <f>F35</f>
        <v>2.5</v>
      </c>
      <c r="G34" s="304">
        <f>G35</f>
        <v>2.466</v>
      </c>
    </row>
    <row r="35" spans="1:7" ht="15.75">
      <c r="A35" s="302" t="s">
        <v>571</v>
      </c>
      <c r="B35" s="303" t="s">
        <v>540</v>
      </c>
      <c r="C35" s="303" t="s">
        <v>564</v>
      </c>
      <c r="D35" s="303" t="s">
        <v>568</v>
      </c>
      <c r="E35" s="309" t="s">
        <v>572</v>
      </c>
      <c r="F35" s="304">
        <f>F36</f>
        <v>2.5</v>
      </c>
      <c r="G35" s="304">
        <f>G36</f>
        <v>2.466</v>
      </c>
    </row>
    <row r="36" spans="1:7" ht="15.75">
      <c r="A36" s="302" t="s">
        <v>573</v>
      </c>
      <c r="B36" s="303" t="s">
        <v>540</v>
      </c>
      <c r="C36" s="303" t="s">
        <v>564</v>
      </c>
      <c r="D36" s="303" t="s">
        <v>568</v>
      </c>
      <c r="E36" s="309" t="s">
        <v>574</v>
      </c>
      <c r="F36" s="304">
        <f>5-2.5</f>
        <v>2.5</v>
      </c>
      <c r="G36" s="304">
        <v>2.466</v>
      </c>
    </row>
    <row r="37" spans="1:7" ht="31.5" customHeight="1">
      <c r="A37" s="310" t="s">
        <v>575</v>
      </c>
      <c r="B37" s="303" t="s">
        <v>540</v>
      </c>
      <c r="C37" s="303" t="s">
        <v>564</v>
      </c>
      <c r="D37" s="303" t="s">
        <v>576</v>
      </c>
      <c r="E37" s="303"/>
      <c r="F37" s="304">
        <f>F38</f>
        <v>847</v>
      </c>
      <c r="G37" s="304">
        <f>G38</f>
        <v>844.758</v>
      </c>
    </row>
    <row r="38" spans="1:7" ht="31.5">
      <c r="A38" s="307" t="s">
        <v>577</v>
      </c>
      <c r="B38" s="303" t="s">
        <v>540</v>
      </c>
      <c r="C38" s="303" t="s">
        <v>564</v>
      </c>
      <c r="D38" s="303" t="s">
        <v>578</v>
      </c>
      <c r="E38" s="303"/>
      <c r="F38" s="304">
        <f>F39+F43</f>
        <v>847</v>
      </c>
      <c r="G38" s="304">
        <f>G39+G43</f>
        <v>844.758</v>
      </c>
    </row>
    <row r="39" spans="1:7" ht="78.75">
      <c r="A39" s="302" t="s">
        <v>549</v>
      </c>
      <c r="B39" s="303" t="s">
        <v>540</v>
      </c>
      <c r="C39" s="303" t="s">
        <v>564</v>
      </c>
      <c r="D39" s="303" t="s">
        <v>578</v>
      </c>
      <c r="E39" s="303" t="s">
        <v>550</v>
      </c>
      <c r="F39" s="304">
        <f>F40</f>
        <v>847</v>
      </c>
      <c r="G39" s="304">
        <f>G40</f>
        <v>844.758</v>
      </c>
    </row>
    <row r="40" spans="1:7" ht="15.75">
      <c r="A40" s="302" t="s">
        <v>551</v>
      </c>
      <c r="B40" s="303" t="s">
        <v>540</v>
      </c>
      <c r="C40" s="303" t="s">
        <v>564</v>
      </c>
      <c r="D40" s="303" t="s">
        <v>578</v>
      </c>
      <c r="E40" s="303" t="s">
        <v>552</v>
      </c>
      <c r="F40" s="304">
        <f>F41+F42</f>
        <v>847</v>
      </c>
      <c r="G40" s="304">
        <f>G41+G42</f>
        <v>844.758</v>
      </c>
    </row>
    <row r="41" spans="1:7" ht="13.5" customHeight="1">
      <c r="A41" s="302" t="s">
        <v>553</v>
      </c>
      <c r="B41" s="303" t="s">
        <v>540</v>
      </c>
      <c r="C41" s="303" t="s">
        <v>564</v>
      </c>
      <c r="D41" s="303" t="s">
        <v>578</v>
      </c>
      <c r="E41" s="303" t="s">
        <v>554</v>
      </c>
      <c r="F41" s="304">
        <v>847</v>
      </c>
      <c r="G41" s="304">
        <v>844.758</v>
      </c>
    </row>
    <row r="42" spans="1:7" ht="31.5" customHeight="1" hidden="1">
      <c r="A42" s="302" t="s">
        <v>555</v>
      </c>
      <c r="B42" s="303" t="s">
        <v>540</v>
      </c>
      <c r="C42" s="303" t="s">
        <v>564</v>
      </c>
      <c r="D42" s="303" t="s">
        <v>578</v>
      </c>
      <c r="E42" s="303" t="s">
        <v>556</v>
      </c>
      <c r="F42" s="304">
        <f>14-14</f>
        <v>0</v>
      </c>
      <c r="G42" s="304">
        <f>14-14</f>
        <v>0</v>
      </c>
    </row>
    <row r="43" spans="1:7" ht="15.75" customHeight="1" hidden="1">
      <c r="A43" s="302" t="s">
        <v>557</v>
      </c>
      <c r="B43" s="303" t="s">
        <v>540</v>
      </c>
      <c r="C43" s="303" t="s">
        <v>564</v>
      </c>
      <c r="D43" s="303" t="s">
        <v>578</v>
      </c>
      <c r="E43" s="303" t="s">
        <v>558</v>
      </c>
      <c r="F43" s="304">
        <f>F44</f>
        <v>0</v>
      </c>
      <c r="G43" s="304">
        <f>G44</f>
        <v>0</v>
      </c>
    </row>
    <row r="44" spans="1:7" ht="52.5" customHeight="1" hidden="1">
      <c r="A44" s="302" t="s">
        <v>579</v>
      </c>
      <c r="B44" s="303" t="s">
        <v>540</v>
      </c>
      <c r="C44" s="303" t="s">
        <v>564</v>
      </c>
      <c r="D44" s="303" t="s">
        <v>578</v>
      </c>
      <c r="E44" s="303" t="s">
        <v>560</v>
      </c>
      <c r="F44" s="304">
        <f>F45</f>
        <v>0</v>
      </c>
      <c r="G44" s="304">
        <f>G45</f>
        <v>0</v>
      </c>
    </row>
    <row r="45" spans="1:7" ht="47.25" customHeight="1" hidden="1">
      <c r="A45" s="302" t="s">
        <v>561</v>
      </c>
      <c r="B45" s="303" t="s">
        <v>540</v>
      </c>
      <c r="C45" s="303" t="s">
        <v>564</v>
      </c>
      <c r="D45" s="303" t="s">
        <v>578</v>
      </c>
      <c r="E45" s="303" t="s">
        <v>562</v>
      </c>
      <c r="F45" s="304">
        <f>100-14-86</f>
        <v>0</v>
      </c>
      <c r="G45" s="304">
        <f>100-14-86</f>
        <v>0</v>
      </c>
    </row>
    <row r="46" spans="1:9" s="313" customFormat="1" ht="94.5" customHeight="1">
      <c r="A46" s="311" t="s">
        <v>580</v>
      </c>
      <c r="B46" s="312" t="s">
        <v>540</v>
      </c>
      <c r="C46" s="312" t="s">
        <v>581</v>
      </c>
      <c r="D46" s="296"/>
      <c r="E46" s="312"/>
      <c r="F46" s="300">
        <f>F47</f>
        <v>6338.3</v>
      </c>
      <c r="G46" s="300">
        <f>G47</f>
        <v>6230.312999999999</v>
      </c>
      <c r="I46" s="314"/>
    </row>
    <row r="47" spans="1:7" s="301" customFormat="1" ht="31.5" customHeight="1">
      <c r="A47" s="307" t="s">
        <v>543</v>
      </c>
      <c r="B47" s="303" t="s">
        <v>540</v>
      </c>
      <c r="C47" s="303" t="s">
        <v>581</v>
      </c>
      <c r="D47" s="303" t="s">
        <v>544</v>
      </c>
      <c r="E47" s="303"/>
      <c r="F47" s="315">
        <f>F48</f>
        <v>6338.3</v>
      </c>
      <c r="G47" s="315">
        <f>G48</f>
        <v>6230.312999999999</v>
      </c>
    </row>
    <row r="48" spans="1:7" s="301" customFormat="1" ht="31.5" customHeight="1">
      <c r="A48" s="307" t="s">
        <v>565</v>
      </c>
      <c r="B48" s="303" t="s">
        <v>540</v>
      </c>
      <c r="C48" s="303" t="s">
        <v>581</v>
      </c>
      <c r="D48" s="303" t="s">
        <v>566</v>
      </c>
      <c r="E48" s="303"/>
      <c r="F48" s="315">
        <f>F49+F57</f>
        <v>6338.3</v>
      </c>
      <c r="G48" s="315">
        <f>G49+G57</f>
        <v>6230.312999999999</v>
      </c>
    </row>
    <row r="49" spans="1:7" s="301" customFormat="1" ht="31.5" customHeight="1">
      <c r="A49" s="307" t="s">
        <v>567</v>
      </c>
      <c r="B49" s="303" t="s">
        <v>540</v>
      </c>
      <c r="C49" s="303" t="s">
        <v>581</v>
      </c>
      <c r="D49" s="303" t="s">
        <v>568</v>
      </c>
      <c r="E49" s="303"/>
      <c r="F49" s="315">
        <f>F50+F54</f>
        <v>6101.900000000001</v>
      </c>
      <c r="G49" s="315">
        <f>G50+G54</f>
        <v>5993.958</v>
      </c>
    </row>
    <row r="50" spans="1:7" s="301" customFormat="1" ht="104.25" customHeight="1">
      <c r="A50" s="302" t="s">
        <v>549</v>
      </c>
      <c r="B50" s="303" t="s">
        <v>540</v>
      </c>
      <c r="C50" s="303" t="s">
        <v>581</v>
      </c>
      <c r="D50" s="303" t="s">
        <v>568</v>
      </c>
      <c r="E50" s="303" t="s">
        <v>550</v>
      </c>
      <c r="F50" s="315">
        <f>F51</f>
        <v>6004.900000000001</v>
      </c>
      <c r="G50" s="315">
        <f>G51</f>
        <v>5898.941</v>
      </c>
    </row>
    <row r="51" spans="1:7" s="301" customFormat="1" ht="31.5" customHeight="1">
      <c r="A51" s="302" t="s">
        <v>551</v>
      </c>
      <c r="B51" s="303" t="s">
        <v>540</v>
      </c>
      <c r="C51" s="303" t="s">
        <v>581</v>
      </c>
      <c r="D51" s="303" t="s">
        <v>568</v>
      </c>
      <c r="E51" s="303" t="s">
        <v>552</v>
      </c>
      <c r="F51" s="315">
        <f>F52+F53</f>
        <v>6004.900000000001</v>
      </c>
      <c r="G51" s="315">
        <f>G52+G53</f>
        <v>5898.941</v>
      </c>
    </row>
    <row r="52" spans="1:7" s="301" customFormat="1" ht="31.5" customHeight="1">
      <c r="A52" s="302" t="s">
        <v>553</v>
      </c>
      <c r="B52" s="303" t="s">
        <v>540</v>
      </c>
      <c r="C52" s="303" t="s">
        <v>581</v>
      </c>
      <c r="D52" s="303" t="s">
        <v>568</v>
      </c>
      <c r="E52" s="303" t="s">
        <v>554</v>
      </c>
      <c r="F52" s="315">
        <v>5925.3</v>
      </c>
      <c r="G52" s="315">
        <v>5819.42</v>
      </c>
    </row>
    <row r="53" spans="1:7" s="301" customFormat="1" ht="57.75" customHeight="1">
      <c r="A53" s="302" t="s">
        <v>555</v>
      </c>
      <c r="B53" s="303" t="s">
        <v>540</v>
      </c>
      <c r="C53" s="303" t="s">
        <v>581</v>
      </c>
      <c r="D53" s="303" t="s">
        <v>568</v>
      </c>
      <c r="E53" s="303" t="s">
        <v>556</v>
      </c>
      <c r="F53" s="315">
        <v>79.6</v>
      </c>
      <c r="G53" s="315">
        <v>79.521</v>
      </c>
    </row>
    <row r="54" spans="1:7" s="301" customFormat="1" ht="44.25" customHeight="1">
      <c r="A54" s="302" t="s">
        <v>557</v>
      </c>
      <c r="B54" s="303" t="s">
        <v>540</v>
      </c>
      <c r="C54" s="303" t="s">
        <v>581</v>
      </c>
      <c r="D54" s="303" t="s">
        <v>568</v>
      </c>
      <c r="E54" s="303" t="s">
        <v>558</v>
      </c>
      <c r="F54" s="315">
        <f>F55</f>
        <v>97</v>
      </c>
      <c r="G54" s="315">
        <f>G55</f>
        <v>95.017</v>
      </c>
    </row>
    <row r="55" spans="1:7" s="301" customFormat="1" ht="60" customHeight="1">
      <c r="A55" s="302" t="s">
        <v>579</v>
      </c>
      <c r="B55" s="303" t="s">
        <v>540</v>
      </c>
      <c r="C55" s="303" t="s">
        <v>581</v>
      </c>
      <c r="D55" s="303" t="s">
        <v>568</v>
      </c>
      <c r="E55" s="303" t="s">
        <v>560</v>
      </c>
      <c r="F55" s="315">
        <f>F56</f>
        <v>97</v>
      </c>
      <c r="G55" s="315">
        <f>G56</f>
        <v>95.017</v>
      </c>
    </row>
    <row r="56" spans="1:7" s="301" customFormat="1" ht="48" customHeight="1">
      <c r="A56" s="302" t="s">
        <v>561</v>
      </c>
      <c r="B56" s="303" t="s">
        <v>540</v>
      </c>
      <c r="C56" s="303" t="s">
        <v>581</v>
      </c>
      <c r="D56" s="303" t="s">
        <v>568</v>
      </c>
      <c r="E56" s="303" t="s">
        <v>562</v>
      </c>
      <c r="F56" s="315">
        <v>97</v>
      </c>
      <c r="G56" s="315">
        <v>95.017</v>
      </c>
    </row>
    <row r="57" spans="1:7" s="301" customFormat="1" ht="173.25" customHeight="1">
      <c r="A57" s="291" t="s">
        <v>582</v>
      </c>
      <c r="B57" s="303" t="s">
        <v>540</v>
      </c>
      <c r="C57" s="303" t="s">
        <v>581</v>
      </c>
      <c r="D57" s="303" t="s">
        <v>583</v>
      </c>
      <c r="E57" s="303"/>
      <c r="F57" s="315">
        <f aca="true" t="shared" si="1" ref="F57:G59">F58</f>
        <v>236.4</v>
      </c>
      <c r="G57" s="315">
        <f t="shared" si="1"/>
        <v>236.355</v>
      </c>
    </row>
    <row r="58" spans="1:7" s="301" customFormat="1" ht="80.25" customHeight="1">
      <c r="A58" s="302" t="s">
        <v>549</v>
      </c>
      <c r="B58" s="303" t="s">
        <v>540</v>
      </c>
      <c r="C58" s="303" t="s">
        <v>581</v>
      </c>
      <c r="D58" s="303" t="s">
        <v>583</v>
      </c>
      <c r="E58" s="303" t="s">
        <v>550</v>
      </c>
      <c r="F58" s="315">
        <f t="shared" si="1"/>
        <v>236.4</v>
      </c>
      <c r="G58" s="315">
        <f t="shared" si="1"/>
        <v>236.355</v>
      </c>
    </row>
    <row r="59" spans="1:7" s="301" customFormat="1" ht="27.75" customHeight="1">
      <c r="A59" s="302" t="s">
        <v>551</v>
      </c>
      <c r="B59" s="303" t="s">
        <v>540</v>
      </c>
      <c r="C59" s="303" t="s">
        <v>581</v>
      </c>
      <c r="D59" s="303" t="s">
        <v>583</v>
      </c>
      <c r="E59" s="303" t="s">
        <v>552</v>
      </c>
      <c r="F59" s="315">
        <f t="shared" si="1"/>
        <v>236.4</v>
      </c>
      <c r="G59" s="315">
        <f t="shared" si="1"/>
        <v>236.355</v>
      </c>
    </row>
    <row r="60" spans="1:7" s="301" customFormat="1" ht="48" customHeight="1">
      <c r="A60" s="302" t="s">
        <v>553</v>
      </c>
      <c r="B60" s="303" t="s">
        <v>540</v>
      </c>
      <c r="C60" s="303" t="s">
        <v>581</v>
      </c>
      <c r="D60" s="303" t="s">
        <v>583</v>
      </c>
      <c r="E60" s="303" t="s">
        <v>554</v>
      </c>
      <c r="F60" s="315">
        <v>236.4</v>
      </c>
      <c r="G60" s="315">
        <v>236.355</v>
      </c>
    </row>
    <row r="61" spans="1:7" s="313" customFormat="1" ht="20.25" customHeight="1">
      <c r="A61" s="316" t="s">
        <v>584</v>
      </c>
      <c r="B61" s="296" t="s">
        <v>540</v>
      </c>
      <c r="C61" s="296" t="s">
        <v>585</v>
      </c>
      <c r="D61" s="296"/>
      <c r="E61" s="296"/>
      <c r="F61" s="306">
        <f aca="true" t="shared" si="2" ref="F61:G63">F62</f>
        <v>100</v>
      </c>
      <c r="G61" s="306">
        <f t="shared" si="2"/>
        <v>0</v>
      </c>
    </row>
    <row r="62" spans="1:7" s="301" customFormat="1" ht="18.75" customHeight="1">
      <c r="A62" s="317" t="s">
        <v>584</v>
      </c>
      <c r="B62" s="303" t="s">
        <v>540</v>
      </c>
      <c r="C62" s="303" t="s">
        <v>585</v>
      </c>
      <c r="D62" s="303" t="s">
        <v>586</v>
      </c>
      <c r="E62" s="303"/>
      <c r="F62" s="304">
        <f t="shared" si="2"/>
        <v>100</v>
      </c>
      <c r="G62" s="304">
        <f t="shared" si="2"/>
        <v>0</v>
      </c>
    </row>
    <row r="63" spans="1:7" s="301" customFormat="1" ht="31.5" customHeight="1">
      <c r="A63" s="317" t="s">
        <v>587</v>
      </c>
      <c r="B63" s="303" t="s">
        <v>540</v>
      </c>
      <c r="C63" s="303" t="s">
        <v>585</v>
      </c>
      <c r="D63" s="303" t="s">
        <v>588</v>
      </c>
      <c r="E63" s="303"/>
      <c r="F63" s="304">
        <f t="shared" si="2"/>
        <v>100</v>
      </c>
      <c r="G63" s="304">
        <f t="shared" si="2"/>
        <v>0</v>
      </c>
    </row>
    <row r="64" spans="1:7" s="301" customFormat="1" ht="38.25" customHeight="1">
      <c r="A64" s="317" t="s">
        <v>589</v>
      </c>
      <c r="B64" s="303" t="s">
        <v>540</v>
      </c>
      <c r="C64" s="303" t="s">
        <v>585</v>
      </c>
      <c r="D64" s="303" t="s">
        <v>590</v>
      </c>
      <c r="E64" s="303"/>
      <c r="F64" s="304">
        <f>F65+F67</f>
        <v>100</v>
      </c>
      <c r="G64" s="304">
        <f>G65+G67</f>
        <v>0</v>
      </c>
    </row>
    <row r="65" spans="1:7" s="301" customFormat="1" ht="20.25" customHeight="1">
      <c r="A65" s="317" t="s">
        <v>569</v>
      </c>
      <c r="B65" s="303" t="s">
        <v>540</v>
      </c>
      <c r="C65" s="303" t="s">
        <v>585</v>
      </c>
      <c r="D65" s="303" t="s">
        <v>590</v>
      </c>
      <c r="E65" s="303" t="s">
        <v>570</v>
      </c>
      <c r="F65" s="315">
        <f>F66</f>
        <v>50</v>
      </c>
      <c r="G65" s="315">
        <f>G66</f>
        <v>0</v>
      </c>
    </row>
    <row r="66" spans="1:7" s="301" customFormat="1" ht="20.25" customHeight="1">
      <c r="A66" s="317" t="s">
        <v>591</v>
      </c>
      <c r="B66" s="303" t="s">
        <v>540</v>
      </c>
      <c r="C66" s="303" t="s">
        <v>585</v>
      </c>
      <c r="D66" s="303" t="s">
        <v>590</v>
      </c>
      <c r="E66" s="303" t="s">
        <v>592</v>
      </c>
      <c r="F66" s="315">
        <v>50</v>
      </c>
      <c r="G66" s="315">
        <v>0</v>
      </c>
    </row>
    <row r="67" spans="1:7" s="301" customFormat="1" ht="63" customHeight="1">
      <c r="A67" s="317" t="s">
        <v>593</v>
      </c>
      <c r="B67" s="303" t="s">
        <v>540</v>
      </c>
      <c r="C67" s="303" t="s">
        <v>585</v>
      </c>
      <c r="D67" s="303" t="s">
        <v>594</v>
      </c>
      <c r="E67" s="303"/>
      <c r="F67" s="315">
        <f>F68</f>
        <v>50</v>
      </c>
      <c r="G67" s="315">
        <f>G68</f>
        <v>0</v>
      </c>
    </row>
    <row r="68" spans="1:7" ht="15.75">
      <c r="A68" s="317" t="s">
        <v>569</v>
      </c>
      <c r="B68" s="303" t="s">
        <v>540</v>
      </c>
      <c r="C68" s="303" t="s">
        <v>585</v>
      </c>
      <c r="D68" s="303" t="s">
        <v>594</v>
      </c>
      <c r="E68" s="303" t="s">
        <v>570</v>
      </c>
      <c r="F68" s="304">
        <f>F69</f>
        <v>50</v>
      </c>
      <c r="G68" s="304">
        <f>G69</f>
        <v>0</v>
      </c>
    </row>
    <row r="69" spans="1:7" ht="15.75">
      <c r="A69" s="317" t="s">
        <v>591</v>
      </c>
      <c r="B69" s="303" t="s">
        <v>540</v>
      </c>
      <c r="C69" s="303" t="s">
        <v>585</v>
      </c>
      <c r="D69" s="303" t="s">
        <v>594</v>
      </c>
      <c r="E69" s="303" t="s">
        <v>592</v>
      </c>
      <c r="F69" s="304">
        <v>50</v>
      </c>
      <c r="G69" s="304">
        <v>0</v>
      </c>
    </row>
    <row r="70" spans="1:9" ht="15.75">
      <c r="A70" s="305" t="s">
        <v>595</v>
      </c>
      <c r="B70" s="296" t="s">
        <v>540</v>
      </c>
      <c r="C70" s="296" t="s">
        <v>596</v>
      </c>
      <c r="D70" s="309"/>
      <c r="E70" s="303"/>
      <c r="F70" s="306">
        <f>F71+F83+F91+F107+F99</f>
        <v>13461.27</v>
      </c>
      <c r="G70" s="306">
        <f>G71+G83+G91+G107+G99</f>
        <v>13095.999</v>
      </c>
      <c r="I70" s="308"/>
    </row>
    <row r="71" spans="1:7" ht="53.25" customHeight="1">
      <c r="A71" s="307" t="s">
        <v>543</v>
      </c>
      <c r="B71" s="303" t="s">
        <v>540</v>
      </c>
      <c r="C71" s="303" t="s">
        <v>596</v>
      </c>
      <c r="D71" s="303" t="s">
        <v>544</v>
      </c>
      <c r="E71" s="303"/>
      <c r="F71" s="304">
        <f>F72</f>
        <v>7554</v>
      </c>
      <c r="G71" s="304">
        <f>G72</f>
        <v>7416.795</v>
      </c>
    </row>
    <row r="72" spans="1:7" ht="42.75" customHeight="1">
      <c r="A72" s="307" t="s">
        <v>597</v>
      </c>
      <c r="B72" s="303" t="s">
        <v>540</v>
      </c>
      <c r="C72" s="303" t="s">
        <v>596</v>
      </c>
      <c r="D72" s="303" t="s">
        <v>598</v>
      </c>
      <c r="E72" s="303"/>
      <c r="F72" s="304">
        <f>F73+F77+F80</f>
        <v>7554</v>
      </c>
      <c r="G72" s="304">
        <f>G73+G77+G80</f>
        <v>7416.795</v>
      </c>
    </row>
    <row r="73" spans="1:7" ht="98.25" customHeight="1">
      <c r="A73" s="302" t="s">
        <v>549</v>
      </c>
      <c r="B73" s="303" t="s">
        <v>540</v>
      </c>
      <c r="C73" s="303" t="s">
        <v>596</v>
      </c>
      <c r="D73" s="303" t="s">
        <v>598</v>
      </c>
      <c r="E73" s="303" t="s">
        <v>550</v>
      </c>
      <c r="F73" s="304">
        <f>F74</f>
        <v>5063.1</v>
      </c>
      <c r="G73" s="304">
        <f>G74</f>
        <v>4965.061</v>
      </c>
    </row>
    <row r="74" spans="1:7" ht="36.75" customHeight="1">
      <c r="A74" s="302" t="s">
        <v>599</v>
      </c>
      <c r="B74" s="303" t="s">
        <v>540</v>
      </c>
      <c r="C74" s="303" t="s">
        <v>596</v>
      </c>
      <c r="D74" s="303" t="s">
        <v>598</v>
      </c>
      <c r="E74" s="303" t="s">
        <v>600</v>
      </c>
      <c r="F74" s="304">
        <f>F75+F76</f>
        <v>5063.1</v>
      </c>
      <c r="G74" s="304">
        <f>G75+G76</f>
        <v>4965.061</v>
      </c>
    </row>
    <row r="75" spans="1:7" ht="45.75" customHeight="1">
      <c r="A75" s="302" t="s">
        <v>553</v>
      </c>
      <c r="B75" s="303" t="s">
        <v>540</v>
      </c>
      <c r="C75" s="303" t="s">
        <v>596</v>
      </c>
      <c r="D75" s="303" t="s">
        <v>598</v>
      </c>
      <c r="E75" s="303" t="s">
        <v>601</v>
      </c>
      <c r="F75" s="304">
        <v>4939.1</v>
      </c>
      <c r="G75" s="304">
        <v>4841.596</v>
      </c>
    </row>
    <row r="76" spans="1:7" ht="45.75" customHeight="1">
      <c r="A76" s="302" t="s">
        <v>555</v>
      </c>
      <c r="B76" s="303" t="s">
        <v>540</v>
      </c>
      <c r="C76" s="303" t="s">
        <v>596</v>
      </c>
      <c r="D76" s="303" t="s">
        <v>598</v>
      </c>
      <c r="E76" s="303" t="s">
        <v>602</v>
      </c>
      <c r="F76" s="304">
        <v>124</v>
      </c>
      <c r="G76" s="304">
        <v>123.465</v>
      </c>
    </row>
    <row r="77" spans="1:7" ht="34.5" customHeight="1">
      <c r="A77" s="302" t="s">
        <v>557</v>
      </c>
      <c r="B77" s="303" t="s">
        <v>540</v>
      </c>
      <c r="C77" s="303" t="s">
        <v>596</v>
      </c>
      <c r="D77" s="303" t="s">
        <v>598</v>
      </c>
      <c r="E77" s="303" t="s">
        <v>558</v>
      </c>
      <c r="F77" s="304">
        <f>F78</f>
        <v>2490.9</v>
      </c>
      <c r="G77" s="304">
        <f>G78</f>
        <v>2451.734</v>
      </c>
    </row>
    <row r="78" spans="1:7" ht="51.75" customHeight="1">
      <c r="A78" s="302" t="s">
        <v>579</v>
      </c>
      <c r="B78" s="303" t="s">
        <v>540</v>
      </c>
      <c r="C78" s="303" t="s">
        <v>596</v>
      </c>
      <c r="D78" s="303" t="s">
        <v>598</v>
      </c>
      <c r="E78" s="303" t="s">
        <v>560</v>
      </c>
      <c r="F78" s="304">
        <f>F79</f>
        <v>2490.9</v>
      </c>
      <c r="G78" s="304">
        <f>G79</f>
        <v>2451.734</v>
      </c>
    </row>
    <row r="79" spans="1:7" ht="45.75" customHeight="1">
      <c r="A79" s="302" t="s">
        <v>561</v>
      </c>
      <c r="B79" s="303" t="s">
        <v>540</v>
      </c>
      <c r="C79" s="303" t="s">
        <v>596</v>
      </c>
      <c r="D79" s="303" t="s">
        <v>598</v>
      </c>
      <c r="E79" s="303" t="s">
        <v>562</v>
      </c>
      <c r="F79" s="304">
        <v>2490.9</v>
      </c>
      <c r="G79" s="304">
        <v>2451.734</v>
      </c>
    </row>
    <row r="80" spans="1:7" ht="15.75" customHeight="1" hidden="1">
      <c r="A80" s="302" t="s">
        <v>569</v>
      </c>
      <c r="B80" s="303" t="s">
        <v>540</v>
      </c>
      <c r="C80" s="303" t="s">
        <v>596</v>
      </c>
      <c r="D80" s="303" t="s">
        <v>598</v>
      </c>
      <c r="E80" s="309" t="s">
        <v>570</v>
      </c>
      <c r="F80" s="304">
        <f>F81</f>
        <v>0</v>
      </c>
      <c r="G80" s="304">
        <f>G81</f>
        <v>0</v>
      </c>
    </row>
    <row r="81" spans="1:7" ht="15.75" customHeight="1" hidden="1">
      <c r="A81" s="302" t="s">
        <v>571</v>
      </c>
      <c r="B81" s="303" t="s">
        <v>540</v>
      </c>
      <c r="C81" s="303" t="s">
        <v>596</v>
      </c>
      <c r="D81" s="303" t="s">
        <v>598</v>
      </c>
      <c r="E81" s="309" t="s">
        <v>572</v>
      </c>
      <c r="F81" s="304">
        <f>F82</f>
        <v>0</v>
      </c>
      <c r="G81" s="304">
        <f>G82</f>
        <v>0</v>
      </c>
    </row>
    <row r="82" spans="1:7" ht="15.75" customHeight="1" hidden="1">
      <c r="A82" s="302" t="s">
        <v>573</v>
      </c>
      <c r="B82" s="303" t="s">
        <v>540</v>
      </c>
      <c r="C82" s="303" t="s">
        <v>596</v>
      </c>
      <c r="D82" s="303" t="s">
        <v>598</v>
      </c>
      <c r="E82" s="309" t="s">
        <v>574</v>
      </c>
      <c r="F82" s="304">
        <f>21-21</f>
        <v>0</v>
      </c>
      <c r="G82" s="304">
        <f>21-21</f>
        <v>0</v>
      </c>
    </row>
    <row r="83" spans="1:7" ht="47.25">
      <c r="A83" s="317" t="s">
        <v>603</v>
      </c>
      <c r="B83" s="303" t="s">
        <v>540</v>
      </c>
      <c r="C83" s="303" t="s">
        <v>596</v>
      </c>
      <c r="D83" s="309" t="s">
        <v>604</v>
      </c>
      <c r="E83" s="303"/>
      <c r="F83" s="304">
        <f>F84</f>
        <v>3144.54</v>
      </c>
      <c r="G83" s="304">
        <f>G84</f>
        <v>3039.018</v>
      </c>
    </row>
    <row r="84" spans="1:7" ht="15.75">
      <c r="A84" s="310" t="s">
        <v>605</v>
      </c>
      <c r="B84" s="309" t="s">
        <v>540</v>
      </c>
      <c r="C84" s="303" t="s">
        <v>596</v>
      </c>
      <c r="D84" s="309" t="s">
        <v>606</v>
      </c>
      <c r="E84" s="309"/>
      <c r="F84" s="304">
        <f>F85+F88</f>
        <v>3144.54</v>
      </c>
      <c r="G84" s="304">
        <f>G85+G88</f>
        <v>3039.018</v>
      </c>
    </row>
    <row r="85" spans="1:7" ht="15.75">
      <c r="A85" s="302" t="s">
        <v>557</v>
      </c>
      <c r="B85" s="309" t="s">
        <v>540</v>
      </c>
      <c r="C85" s="303" t="s">
        <v>596</v>
      </c>
      <c r="D85" s="309" t="s">
        <v>606</v>
      </c>
      <c r="E85" s="309" t="s">
        <v>558</v>
      </c>
      <c r="F85" s="304">
        <f>F86</f>
        <v>3140.04</v>
      </c>
      <c r="G85" s="304">
        <f>G86</f>
        <v>3034.908</v>
      </c>
    </row>
    <row r="86" spans="1:7" ht="57.75" customHeight="1">
      <c r="A86" s="302" t="s">
        <v>579</v>
      </c>
      <c r="B86" s="309" t="s">
        <v>540</v>
      </c>
      <c r="C86" s="303" t="s">
        <v>596</v>
      </c>
      <c r="D86" s="309" t="s">
        <v>606</v>
      </c>
      <c r="E86" s="309" t="s">
        <v>560</v>
      </c>
      <c r="F86" s="304">
        <f>F87</f>
        <v>3140.04</v>
      </c>
      <c r="G86" s="304">
        <f>G87</f>
        <v>3034.908</v>
      </c>
    </row>
    <row r="87" spans="1:7" ht="47.25">
      <c r="A87" s="302" t="s">
        <v>561</v>
      </c>
      <c r="B87" s="309" t="s">
        <v>540</v>
      </c>
      <c r="C87" s="303" t="s">
        <v>596</v>
      </c>
      <c r="D87" s="309" t="s">
        <v>606</v>
      </c>
      <c r="E87" s="309" t="s">
        <v>562</v>
      </c>
      <c r="F87" s="304">
        <v>3140.04</v>
      </c>
      <c r="G87" s="304">
        <v>3034.908</v>
      </c>
    </row>
    <row r="88" spans="1:7" ht="33" customHeight="1">
      <c r="A88" s="302" t="s">
        <v>569</v>
      </c>
      <c r="B88" s="309" t="s">
        <v>540</v>
      </c>
      <c r="C88" s="303" t="s">
        <v>596</v>
      </c>
      <c r="D88" s="309" t="s">
        <v>606</v>
      </c>
      <c r="E88" s="309" t="s">
        <v>570</v>
      </c>
      <c r="F88" s="304">
        <f>F89</f>
        <v>4.5</v>
      </c>
      <c r="G88" s="304">
        <f>G89</f>
        <v>4.11</v>
      </c>
    </row>
    <row r="89" spans="1:7" ht="36.75" customHeight="1">
      <c r="A89" s="302" t="s">
        <v>571</v>
      </c>
      <c r="B89" s="309" t="s">
        <v>540</v>
      </c>
      <c r="C89" s="303" t="s">
        <v>596</v>
      </c>
      <c r="D89" s="309" t="s">
        <v>606</v>
      </c>
      <c r="E89" s="309" t="s">
        <v>572</v>
      </c>
      <c r="F89" s="304">
        <f>F90</f>
        <v>4.5</v>
      </c>
      <c r="G89" s="304">
        <f>G90</f>
        <v>4.11</v>
      </c>
    </row>
    <row r="90" spans="1:7" ht="36.75" customHeight="1">
      <c r="A90" s="302" t="s">
        <v>573</v>
      </c>
      <c r="B90" s="309" t="s">
        <v>540</v>
      </c>
      <c r="C90" s="303" t="s">
        <v>596</v>
      </c>
      <c r="D90" s="309" t="s">
        <v>606</v>
      </c>
      <c r="E90" s="309" t="s">
        <v>574</v>
      </c>
      <c r="F90" s="304">
        <v>4.5</v>
      </c>
      <c r="G90" s="304">
        <v>4.11</v>
      </c>
    </row>
    <row r="91" spans="1:7" ht="50.25" customHeight="1">
      <c r="A91" s="317" t="s">
        <v>607</v>
      </c>
      <c r="B91" s="309" t="s">
        <v>540</v>
      </c>
      <c r="C91" s="303" t="s">
        <v>596</v>
      </c>
      <c r="D91" s="309" t="s">
        <v>608</v>
      </c>
      <c r="E91" s="307"/>
      <c r="F91" s="304">
        <f>F92</f>
        <v>469.83</v>
      </c>
      <c r="G91" s="304">
        <f>G92</f>
        <v>455.748</v>
      </c>
    </row>
    <row r="92" spans="1:7" ht="31.5" customHeight="1">
      <c r="A92" s="318" t="s">
        <v>609</v>
      </c>
      <c r="B92" s="309" t="s">
        <v>540</v>
      </c>
      <c r="C92" s="303" t="s">
        <v>596</v>
      </c>
      <c r="D92" s="309" t="s">
        <v>610</v>
      </c>
      <c r="E92" s="307"/>
      <c r="F92" s="304">
        <f>F93+F96+F105</f>
        <v>469.83</v>
      </c>
      <c r="G92" s="304">
        <f>G93+G96+G105</f>
        <v>455.748</v>
      </c>
    </row>
    <row r="93" spans="1:7" ht="90" customHeight="1">
      <c r="A93" s="302" t="s">
        <v>549</v>
      </c>
      <c r="B93" s="309" t="s">
        <v>540</v>
      </c>
      <c r="C93" s="309" t="s">
        <v>596</v>
      </c>
      <c r="D93" s="309" t="s">
        <v>610</v>
      </c>
      <c r="E93" s="309" t="s">
        <v>550</v>
      </c>
      <c r="F93" s="304">
        <f>F94</f>
        <v>1.4</v>
      </c>
      <c r="G93" s="304">
        <f>G94</f>
        <v>1.4</v>
      </c>
    </row>
    <row r="94" spans="1:7" ht="29.25" customHeight="1">
      <c r="A94" s="302" t="s">
        <v>551</v>
      </c>
      <c r="B94" s="309" t="s">
        <v>540</v>
      </c>
      <c r="C94" s="309" t="s">
        <v>596</v>
      </c>
      <c r="D94" s="309" t="s">
        <v>610</v>
      </c>
      <c r="E94" s="309" t="s">
        <v>552</v>
      </c>
      <c r="F94" s="304">
        <f>F95</f>
        <v>1.4</v>
      </c>
      <c r="G94" s="304">
        <f>G95</f>
        <v>1.4</v>
      </c>
    </row>
    <row r="95" spans="1:7" ht="58.5" customHeight="1">
      <c r="A95" s="302" t="s">
        <v>555</v>
      </c>
      <c r="B95" s="309" t="s">
        <v>540</v>
      </c>
      <c r="C95" s="309" t="s">
        <v>596</v>
      </c>
      <c r="D95" s="309" t="s">
        <v>610</v>
      </c>
      <c r="E95" s="309" t="s">
        <v>556</v>
      </c>
      <c r="F95" s="304">
        <v>1.4</v>
      </c>
      <c r="G95" s="304">
        <v>1.4</v>
      </c>
    </row>
    <row r="96" spans="1:7" ht="36.75" customHeight="1">
      <c r="A96" s="302" t="s">
        <v>557</v>
      </c>
      <c r="B96" s="309" t="s">
        <v>540</v>
      </c>
      <c r="C96" s="309" t="s">
        <v>596</v>
      </c>
      <c r="D96" s="309" t="s">
        <v>610</v>
      </c>
      <c r="E96" s="309" t="s">
        <v>558</v>
      </c>
      <c r="F96" s="304">
        <f>F97</f>
        <v>380.73</v>
      </c>
      <c r="G96" s="304">
        <f>G97</f>
        <v>367.963</v>
      </c>
    </row>
    <row r="97" spans="1:7" ht="63" customHeight="1">
      <c r="A97" s="302" t="s">
        <v>579</v>
      </c>
      <c r="B97" s="309" t="s">
        <v>540</v>
      </c>
      <c r="C97" s="309" t="s">
        <v>596</v>
      </c>
      <c r="D97" s="309" t="s">
        <v>610</v>
      </c>
      <c r="E97" s="309" t="s">
        <v>560</v>
      </c>
      <c r="F97" s="304">
        <f>F98</f>
        <v>380.73</v>
      </c>
      <c r="G97" s="304">
        <f>G98</f>
        <v>367.963</v>
      </c>
    </row>
    <row r="98" spans="1:7" ht="44.25" customHeight="1">
      <c r="A98" s="302" t="s">
        <v>561</v>
      </c>
      <c r="B98" s="309" t="s">
        <v>540</v>
      </c>
      <c r="C98" s="309" t="s">
        <v>596</v>
      </c>
      <c r="D98" s="309" t="s">
        <v>610</v>
      </c>
      <c r="E98" s="309" t="s">
        <v>562</v>
      </c>
      <c r="F98" s="304">
        <v>380.73</v>
      </c>
      <c r="G98" s="304">
        <v>367.963</v>
      </c>
    </row>
    <row r="99" spans="1:7" ht="15.75" customHeight="1" hidden="1">
      <c r="A99" s="307" t="s">
        <v>611</v>
      </c>
      <c r="B99" s="309" t="s">
        <v>540</v>
      </c>
      <c r="C99" s="309" t="s">
        <v>596</v>
      </c>
      <c r="D99" s="303" t="s">
        <v>612</v>
      </c>
      <c r="E99" s="303"/>
      <c r="F99" s="304">
        <f aca="true" t="shared" si="3" ref="F99:G103">F100</f>
        <v>0</v>
      </c>
      <c r="G99" s="304">
        <f t="shared" si="3"/>
        <v>0</v>
      </c>
    </row>
    <row r="100" spans="1:7" ht="31.5" customHeight="1" hidden="1">
      <c r="A100" s="318" t="s">
        <v>613</v>
      </c>
      <c r="B100" s="309" t="s">
        <v>540</v>
      </c>
      <c r="C100" s="309" t="s">
        <v>596</v>
      </c>
      <c r="D100" s="303" t="s">
        <v>614</v>
      </c>
      <c r="E100" s="303"/>
      <c r="F100" s="304">
        <f t="shared" si="3"/>
        <v>0</v>
      </c>
      <c r="G100" s="304">
        <f t="shared" si="3"/>
        <v>0</v>
      </c>
    </row>
    <row r="101" spans="1:7" ht="47.25" customHeight="1" hidden="1">
      <c r="A101" s="307" t="s">
        <v>615</v>
      </c>
      <c r="B101" s="309" t="s">
        <v>540</v>
      </c>
      <c r="C101" s="309" t="s">
        <v>596</v>
      </c>
      <c r="D101" s="303" t="s">
        <v>616</v>
      </c>
      <c r="E101" s="303"/>
      <c r="F101" s="304">
        <f t="shared" si="3"/>
        <v>0</v>
      </c>
      <c r="G101" s="304">
        <f t="shared" si="3"/>
        <v>0</v>
      </c>
    </row>
    <row r="102" spans="1:7" ht="15.75" customHeight="1" hidden="1">
      <c r="A102" s="302" t="s">
        <v>557</v>
      </c>
      <c r="B102" s="309" t="s">
        <v>540</v>
      </c>
      <c r="C102" s="309" t="s">
        <v>596</v>
      </c>
      <c r="D102" s="303" t="s">
        <v>616</v>
      </c>
      <c r="E102" s="309" t="s">
        <v>558</v>
      </c>
      <c r="F102" s="304">
        <f t="shared" si="3"/>
        <v>0</v>
      </c>
      <c r="G102" s="304">
        <f t="shared" si="3"/>
        <v>0</v>
      </c>
    </row>
    <row r="103" spans="1:7" ht="47.25" customHeight="1" hidden="1">
      <c r="A103" s="302" t="s">
        <v>559</v>
      </c>
      <c r="B103" s="309" t="s">
        <v>540</v>
      </c>
      <c r="C103" s="309" t="s">
        <v>596</v>
      </c>
      <c r="D103" s="303" t="s">
        <v>616</v>
      </c>
      <c r="E103" s="309" t="s">
        <v>560</v>
      </c>
      <c r="F103" s="304">
        <f t="shared" si="3"/>
        <v>0</v>
      </c>
      <c r="G103" s="304">
        <f t="shared" si="3"/>
        <v>0</v>
      </c>
    </row>
    <row r="104" spans="1:7" ht="47.25" customHeight="1" hidden="1">
      <c r="A104" s="302" t="s">
        <v>617</v>
      </c>
      <c r="B104" s="309" t="s">
        <v>540</v>
      </c>
      <c r="C104" s="309" t="s">
        <v>596</v>
      </c>
      <c r="D104" s="303" t="s">
        <v>616</v>
      </c>
      <c r="E104" s="309" t="s">
        <v>618</v>
      </c>
      <c r="F104" s="304">
        <v>0</v>
      </c>
      <c r="G104" s="304">
        <v>0</v>
      </c>
    </row>
    <row r="105" spans="1:7" ht="15.75">
      <c r="A105" s="302" t="s">
        <v>569</v>
      </c>
      <c r="B105" s="309" t="s">
        <v>540</v>
      </c>
      <c r="C105" s="309" t="s">
        <v>596</v>
      </c>
      <c r="D105" s="309" t="s">
        <v>610</v>
      </c>
      <c r="E105" s="309" t="s">
        <v>570</v>
      </c>
      <c r="F105" s="304">
        <f>F106</f>
        <v>87.7</v>
      </c>
      <c r="G105" s="304">
        <f>G106</f>
        <v>86.385</v>
      </c>
    </row>
    <row r="106" spans="1:7" ht="15.75">
      <c r="A106" s="302" t="s">
        <v>619</v>
      </c>
      <c r="B106" s="309" t="s">
        <v>540</v>
      </c>
      <c r="C106" s="309" t="s">
        <v>596</v>
      </c>
      <c r="D106" s="309" t="s">
        <v>610</v>
      </c>
      <c r="E106" s="309" t="s">
        <v>620</v>
      </c>
      <c r="F106" s="304">
        <v>87.7</v>
      </c>
      <c r="G106" s="304">
        <v>86.385</v>
      </c>
    </row>
    <row r="107" spans="1:7" ht="31.5">
      <c r="A107" s="307" t="s">
        <v>621</v>
      </c>
      <c r="B107" s="303" t="s">
        <v>540</v>
      </c>
      <c r="C107" s="303" t="s">
        <v>596</v>
      </c>
      <c r="D107" s="309" t="s">
        <v>622</v>
      </c>
      <c r="E107" s="309"/>
      <c r="F107" s="304">
        <f>F108+F119+F140+F136+F127</f>
        <v>2292.9</v>
      </c>
      <c r="G107" s="304">
        <f>G108+G119+G140+G136+G127</f>
        <v>2184.438</v>
      </c>
    </row>
    <row r="108" spans="1:7" ht="63">
      <c r="A108" s="307" t="s">
        <v>254</v>
      </c>
      <c r="B108" s="303" t="s">
        <v>540</v>
      </c>
      <c r="C108" s="303" t="s">
        <v>596</v>
      </c>
      <c r="D108" s="309" t="s">
        <v>255</v>
      </c>
      <c r="E108" s="309"/>
      <c r="F108" s="304">
        <f>F109+F115+F112</f>
        <v>940.4</v>
      </c>
      <c r="G108" s="304">
        <f>G109+G115+G112</f>
        <v>839.6490000000001</v>
      </c>
    </row>
    <row r="109" spans="1:7" ht="78.75" customHeight="1" hidden="1">
      <c r="A109" s="302" t="s">
        <v>549</v>
      </c>
      <c r="B109" s="303" t="s">
        <v>540</v>
      </c>
      <c r="C109" s="303" t="s">
        <v>596</v>
      </c>
      <c r="D109" s="309" t="s">
        <v>255</v>
      </c>
      <c r="E109" s="309" t="s">
        <v>550</v>
      </c>
      <c r="F109" s="304">
        <f>F110</f>
        <v>0</v>
      </c>
      <c r="G109" s="304">
        <f>G110</f>
        <v>0</v>
      </c>
    </row>
    <row r="110" spans="1:7" ht="15.75" customHeight="1" hidden="1">
      <c r="A110" s="302" t="s">
        <v>551</v>
      </c>
      <c r="B110" s="303" t="s">
        <v>540</v>
      </c>
      <c r="C110" s="303" t="s">
        <v>596</v>
      </c>
      <c r="D110" s="309" t="s">
        <v>255</v>
      </c>
      <c r="E110" s="309" t="s">
        <v>552</v>
      </c>
      <c r="F110" s="304">
        <f>F111</f>
        <v>0</v>
      </c>
      <c r="G110" s="304">
        <f>G111</f>
        <v>0</v>
      </c>
    </row>
    <row r="111" spans="1:7" ht="31.5" customHeight="1" hidden="1">
      <c r="A111" s="302" t="s">
        <v>555</v>
      </c>
      <c r="B111" s="303" t="s">
        <v>540</v>
      </c>
      <c r="C111" s="303" t="s">
        <v>596</v>
      </c>
      <c r="D111" s="309" t="s">
        <v>255</v>
      </c>
      <c r="E111" s="309" t="s">
        <v>556</v>
      </c>
      <c r="F111" s="304">
        <f>2.8-2.8</f>
        <v>0</v>
      </c>
      <c r="G111" s="304">
        <f>2.8-2.8</f>
        <v>0</v>
      </c>
    </row>
    <row r="112" spans="1:7" ht="78.75">
      <c r="A112" s="302" t="s">
        <v>549</v>
      </c>
      <c r="B112" s="303" t="s">
        <v>540</v>
      </c>
      <c r="C112" s="303" t="s">
        <v>596</v>
      </c>
      <c r="D112" s="309" t="s">
        <v>255</v>
      </c>
      <c r="E112" s="303" t="s">
        <v>550</v>
      </c>
      <c r="F112" s="304">
        <f>F113</f>
        <v>350.4</v>
      </c>
      <c r="G112" s="304">
        <f>G113</f>
        <v>326.069</v>
      </c>
    </row>
    <row r="113" spans="1:7" ht="15.75">
      <c r="A113" s="302" t="s">
        <v>551</v>
      </c>
      <c r="B113" s="303" t="s">
        <v>540</v>
      </c>
      <c r="C113" s="303" t="s">
        <v>596</v>
      </c>
      <c r="D113" s="309" t="s">
        <v>255</v>
      </c>
      <c r="E113" s="303" t="s">
        <v>552</v>
      </c>
      <c r="F113" s="304">
        <f>F114</f>
        <v>350.4</v>
      </c>
      <c r="G113" s="304">
        <f>G114</f>
        <v>326.069</v>
      </c>
    </row>
    <row r="114" spans="1:7" ht="15.75">
      <c r="A114" s="302" t="s">
        <v>553</v>
      </c>
      <c r="B114" s="303" t="s">
        <v>540</v>
      </c>
      <c r="C114" s="303" t="s">
        <v>596</v>
      </c>
      <c r="D114" s="309" t="s">
        <v>255</v>
      </c>
      <c r="E114" s="303" t="s">
        <v>554</v>
      </c>
      <c r="F114" s="304">
        <v>350.4</v>
      </c>
      <c r="G114" s="304">
        <v>326.069</v>
      </c>
    </row>
    <row r="115" spans="1:7" ht="15.75">
      <c r="A115" s="302" t="s">
        <v>557</v>
      </c>
      <c r="B115" s="303" t="s">
        <v>540</v>
      </c>
      <c r="C115" s="303" t="s">
        <v>596</v>
      </c>
      <c r="D115" s="309" t="s">
        <v>255</v>
      </c>
      <c r="E115" s="309" t="s">
        <v>558</v>
      </c>
      <c r="F115" s="304">
        <f>F116</f>
        <v>590</v>
      </c>
      <c r="G115" s="304">
        <f>G116</f>
        <v>513.58</v>
      </c>
    </row>
    <row r="116" spans="1:7" ht="68.25" customHeight="1">
      <c r="A116" s="302" t="s">
        <v>559</v>
      </c>
      <c r="B116" s="303" t="s">
        <v>540</v>
      </c>
      <c r="C116" s="303" t="s">
        <v>596</v>
      </c>
      <c r="D116" s="309" t="s">
        <v>255</v>
      </c>
      <c r="E116" s="309" t="s">
        <v>560</v>
      </c>
      <c r="F116" s="304">
        <f>F117+F118</f>
        <v>590</v>
      </c>
      <c r="G116" s="304">
        <f>G117+G118</f>
        <v>513.58</v>
      </c>
    </row>
    <row r="117" spans="1:7" ht="47.25">
      <c r="A117" s="302" t="s">
        <v>256</v>
      </c>
      <c r="B117" s="303" t="s">
        <v>540</v>
      </c>
      <c r="C117" s="303" t="s">
        <v>596</v>
      </c>
      <c r="D117" s="309" t="s">
        <v>255</v>
      </c>
      <c r="E117" s="303" t="s">
        <v>257</v>
      </c>
      <c r="F117" s="304">
        <v>540</v>
      </c>
      <c r="G117" s="304">
        <v>513.58</v>
      </c>
    </row>
    <row r="118" spans="1:7" ht="48" customHeight="1">
      <c r="A118" s="302" t="s">
        <v>561</v>
      </c>
      <c r="B118" s="303" t="s">
        <v>540</v>
      </c>
      <c r="C118" s="303" t="s">
        <v>596</v>
      </c>
      <c r="D118" s="309" t="s">
        <v>255</v>
      </c>
      <c r="E118" s="309" t="s">
        <v>562</v>
      </c>
      <c r="F118" s="304">
        <v>50</v>
      </c>
      <c r="G118" s="304">
        <v>0</v>
      </c>
    </row>
    <row r="119" spans="1:7" ht="94.5">
      <c r="A119" s="317" t="s">
        <v>258</v>
      </c>
      <c r="B119" s="303" t="s">
        <v>540</v>
      </c>
      <c r="C119" s="303" t="s">
        <v>596</v>
      </c>
      <c r="D119" s="309" t="s">
        <v>259</v>
      </c>
      <c r="E119" s="309"/>
      <c r="F119" s="304">
        <f>F120+F124</f>
        <v>1290.6</v>
      </c>
      <c r="G119" s="304">
        <f>G120+G124</f>
        <v>1282.932</v>
      </c>
    </row>
    <row r="120" spans="1:7" ht="108.75" customHeight="1">
      <c r="A120" s="302" t="s">
        <v>549</v>
      </c>
      <c r="B120" s="303" t="s">
        <v>540</v>
      </c>
      <c r="C120" s="303" t="s">
        <v>596</v>
      </c>
      <c r="D120" s="309" t="s">
        <v>259</v>
      </c>
      <c r="E120" s="303" t="s">
        <v>550</v>
      </c>
      <c r="F120" s="304">
        <f>F121</f>
        <v>370.1</v>
      </c>
      <c r="G120" s="304">
        <f>G121</f>
        <v>363.31600000000003</v>
      </c>
    </row>
    <row r="121" spans="1:7" ht="15.75">
      <c r="A121" s="302" t="s">
        <v>551</v>
      </c>
      <c r="B121" s="303" t="s">
        <v>540</v>
      </c>
      <c r="C121" s="303" t="s">
        <v>596</v>
      </c>
      <c r="D121" s="309" t="s">
        <v>259</v>
      </c>
      <c r="E121" s="303" t="s">
        <v>552</v>
      </c>
      <c r="F121" s="304">
        <f>F122+F123</f>
        <v>370.1</v>
      </c>
      <c r="G121" s="304">
        <f>G122+G123</f>
        <v>363.31600000000003</v>
      </c>
    </row>
    <row r="122" spans="1:7" ht="15.75">
      <c r="A122" s="302" t="s">
        <v>553</v>
      </c>
      <c r="B122" s="303" t="s">
        <v>540</v>
      </c>
      <c r="C122" s="303" t="s">
        <v>596</v>
      </c>
      <c r="D122" s="309" t="s">
        <v>259</v>
      </c>
      <c r="E122" s="303" t="s">
        <v>554</v>
      </c>
      <c r="F122" s="304">
        <v>354</v>
      </c>
      <c r="G122" s="304">
        <v>350.716</v>
      </c>
    </row>
    <row r="123" spans="1:7" ht="31.5" customHeight="1">
      <c r="A123" s="302" t="s">
        <v>555</v>
      </c>
      <c r="B123" s="303" t="s">
        <v>540</v>
      </c>
      <c r="C123" s="303" t="s">
        <v>596</v>
      </c>
      <c r="D123" s="309" t="s">
        <v>259</v>
      </c>
      <c r="E123" s="303" t="s">
        <v>556</v>
      </c>
      <c r="F123" s="304">
        <v>16.1</v>
      </c>
      <c r="G123" s="304">
        <v>12.6</v>
      </c>
    </row>
    <row r="124" spans="1:7" ht="15.75">
      <c r="A124" s="302" t="s">
        <v>557</v>
      </c>
      <c r="B124" s="303" t="s">
        <v>540</v>
      </c>
      <c r="C124" s="303" t="s">
        <v>596</v>
      </c>
      <c r="D124" s="309" t="s">
        <v>259</v>
      </c>
      <c r="E124" s="309" t="s">
        <v>558</v>
      </c>
      <c r="F124" s="304">
        <f>F125</f>
        <v>920.5</v>
      </c>
      <c r="G124" s="304">
        <f>G125</f>
        <v>919.616</v>
      </c>
    </row>
    <row r="125" spans="1:7" ht="47.25">
      <c r="A125" s="302" t="s">
        <v>559</v>
      </c>
      <c r="B125" s="303" t="s">
        <v>540</v>
      </c>
      <c r="C125" s="303" t="s">
        <v>596</v>
      </c>
      <c r="D125" s="309" t="s">
        <v>259</v>
      </c>
      <c r="E125" s="309" t="s">
        <v>560</v>
      </c>
      <c r="F125" s="304">
        <f>F126</f>
        <v>920.5</v>
      </c>
      <c r="G125" s="304">
        <f>G126</f>
        <v>919.616</v>
      </c>
    </row>
    <row r="126" spans="1:7" ht="46.5" customHeight="1">
      <c r="A126" s="302" t="s">
        <v>561</v>
      </c>
      <c r="B126" s="303" t="s">
        <v>540</v>
      </c>
      <c r="C126" s="303" t="s">
        <v>596</v>
      </c>
      <c r="D126" s="309" t="s">
        <v>259</v>
      </c>
      <c r="E126" s="309" t="s">
        <v>562</v>
      </c>
      <c r="F126" s="304">
        <v>920.5</v>
      </c>
      <c r="G126" s="304">
        <v>919.616</v>
      </c>
    </row>
    <row r="127" spans="1:7" ht="110.25" customHeight="1" hidden="1">
      <c r="A127" s="302" t="s">
        <v>260</v>
      </c>
      <c r="B127" s="303" t="s">
        <v>540</v>
      </c>
      <c r="C127" s="303" t="s">
        <v>596</v>
      </c>
      <c r="D127" s="303" t="s">
        <v>261</v>
      </c>
      <c r="E127" s="309"/>
      <c r="F127" s="304">
        <f>F128+F132</f>
        <v>0</v>
      </c>
      <c r="G127" s="304">
        <f>G128+G132</f>
        <v>0</v>
      </c>
    </row>
    <row r="128" spans="1:7" ht="78.75" customHeight="1" hidden="1">
      <c r="A128" s="302" t="s">
        <v>262</v>
      </c>
      <c r="B128" s="303" t="s">
        <v>540</v>
      </c>
      <c r="C128" s="303" t="s">
        <v>596</v>
      </c>
      <c r="D128" s="303" t="s">
        <v>263</v>
      </c>
      <c r="E128" s="309"/>
      <c r="F128" s="304">
        <f aca="true" t="shared" si="4" ref="F128:G130">F129</f>
        <v>0</v>
      </c>
      <c r="G128" s="304">
        <f t="shared" si="4"/>
        <v>0</v>
      </c>
    </row>
    <row r="129" spans="1:7" ht="47.25" customHeight="1" hidden="1">
      <c r="A129" s="302" t="s">
        <v>264</v>
      </c>
      <c r="B129" s="303" t="s">
        <v>540</v>
      </c>
      <c r="C129" s="303" t="s">
        <v>596</v>
      </c>
      <c r="D129" s="303" t="s">
        <v>263</v>
      </c>
      <c r="E129" s="309" t="s">
        <v>558</v>
      </c>
      <c r="F129" s="304">
        <f t="shared" si="4"/>
        <v>0</v>
      </c>
      <c r="G129" s="304">
        <f t="shared" si="4"/>
        <v>0</v>
      </c>
    </row>
    <row r="130" spans="1:7" ht="15.75" customHeight="1" hidden="1">
      <c r="A130" s="302" t="s">
        <v>557</v>
      </c>
      <c r="B130" s="303" t="s">
        <v>540</v>
      </c>
      <c r="C130" s="303" t="s">
        <v>596</v>
      </c>
      <c r="D130" s="303" t="s">
        <v>263</v>
      </c>
      <c r="E130" s="309" t="s">
        <v>560</v>
      </c>
      <c r="F130" s="304">
        <f t="shared" si="4"/>
        <v>0</v>
      </c>
      <c r="G130" s="304">
        <f t="shared" si="4"/>
        <v>0</v>
      </c>
    </row>
    <row r="131" spans="1:7" ht="31.5" customHeight="1" hidden="1">
      <c r="A131" s="302" t="s">
        <v>579</v>
      </c>
      <c r="B131" s="303" t="s">
        <v>540</v>
      </c>
      <c r="C131" s="303" t="s">
        <v>596</v>
      </c>
      <c r="D131" s="303" t="s">
        <v>263</v>
      </c>
      <c r="E131" s="309" t="s">
        <v>562</v>
      </c>
      <c r="F131" s="304">
        <f>100-100</f>
        <v>0</v>
      </c>
      <c r="G131" s="304">
        <f>100-100</f>
        <v>0</v>
      </c>
    </row>
    <row r="132" spans="1:7" ht="47.25" customHeight="1" hidden="1">
      <c r="A132" s="302" t="s">
        <v>801</v>
      </c>
      <c r="B132" s="303" t="s">
        <v>540</v>
      </c>
      <c r="C132" s="303" t="s">
        <v>596</v>
      </c>
      <c r="D132" s="303" t="s">
        <v>265</v>
      </c>
      <c r="E132" s="309"/>
      <c r="F132" s="304">
        <f aca="true" t="shared" si="5" ref="F132:G134">F133</f>
        <v>0</v>
      </c>
      <c r="G132" s="304">
        <f t="shared" si="5"/>
        <v>0</v>
      </c>
    </row>
    <row r="133" spans="1:7" ht="15.75" customHeight="1" hidden="1">
      <c r="A133" s="302" t="s">
        <v>557</v>
      </c>
      <c r="B133" s="303" t="s">
        <v>540</v>
      </c>
      <c r="C133" s="303" t="s">
        <v>596</v>
      </c>
      <c r="D133" s="303" t="s">
        <v>265</v>
      </c>
      <c r="E133" s="309" t="s">
        <v>558</v>
      </c>
      <c r="F133" s="304">
        <f t="shared" si="5"/>
        <v>0</v>
      </c>
      <c r="G133" s="304">
        <f t="shared" si="5"/>
        <v>0</v>
      </c>
    </row>
    <row r="134" spans="1:7" ht="31.5" customHeight="1" hidden="1">
      <c r="A134" s="302" t="s">
        <v>579</v>
      </c>
      <c r="B134" s="303" t="s">
        <v>540</v>
      </c>
      <c r="C134" s="303" t="s">
        <v>596</v>
      </c>
      <c r="D134" s="303" t="s">
        <v>265</v>
      </c>
      <c r="E134" s="309" t="s">
        <v>560</v>
      </c>
      <c r="F134" s="304">
        <f t="shared" si="5"/>
        <v>0</v>
      </c>
      <c r="G134" s="304">
        <f t="shared" si="5"/>
        <v>0</v>
      </c>
    </row>
    <row r="135" spans="1:7" ht="46.5" customHeight="1" hidden="1">
      <c r="A135" s="302" t="s">
        <v>561</v>
      </c>
      <c r="B135" s="303" t="s">
        <v>540</v>
      </c>
      <c r="C135" s="303" t="s">
        <v>596</v>
      </c>
      <c r="D135" s="303" t="s">
        <v>265</v>
      </c>
      <c r="E135" s="309" t="s">
        <v>562</v>
      </c>
      <c r="F135" s="304">
        <f>600-600</f>
        <v>0</v>
      </c>
      <c r="G135" s="304">
        <f>600-600</f>
        <v>0</v>
      </c>
    </row>
    <row r="136" spans="1:7" ht="78.75" customHeight="1" hidden="1">
      <c r="A136" s="307" t="s">
        <v>266</v>
      </c>
      <c r="B136" s="303" t="s">
        <v>540</v>
      </c>
      <c r="C136" s="303" t="s">
        <v>596</v>
      </c>
      <c r="D136" s="303" t="s">
        <v>267</v>
      </c>
      <c r="E136" s="303"/>
      <c r="F136" s="304">
        <f aca="true" t="shared" si="6" ref="F136:G138">F137</f>
        <v>0</v>
      </c>
      <c r="G136" s="304">
        <f t="shared" si="6"/>
        <v>0</v>
      </c>
    </row>
    <row r="137" spans="1:7" ht="15.75" customHeight="1" hidden="1">
      <c r="A137" s="302" t="s">
        <v>557</v>
      </c>
      <c r="B137" s="303" t="s">
        <v>540</v>
      </c>
      <c r="C137" s="303" t="s">
        <v>596</v>
      </c>
      <c r="D137" s="303" t="s">
        <v>267</v>
      </c>
      <c r="E137" s="309" t="s">
        <v>558</v>
      </c>
      <c r="F137" s="304">
        <f t="shared" si="6"/>
        <v>0</v>
      </c>
      <c r="G137" s="304">
        <f t="shared" si="6"/>
        <v>0</v>
      </c>
    </row>
    <row r="138" spans="1:7" ht="47.25" customHeight="1" hidden="1">
      <c r="A138" s="302" t="s">
        <v>559</v>
      </c>
      <c r="B138" s="303" t="s">
        <v>540</v>
      </c>
      <c r="C138" s="303" t="s">
        <v>596</v>
      </c>
      <c r="D138" s="303" t="s">
        <v>267</v>
      </c>
      <c r="E138" s="309" t="s">
        <v>560</v>
      </c>
      <c r="F138" s="304">
        <f t="shared" si="6"/>
        <v>0</v>
      </c>
      <c r="G138" s="304">
        <f t="shared" si="6"/>
        <v>0</v>
      </c>
    </row>
    <row r="139" spans="1:7" ht="47.25" customHeight="1" hidden="1">
      <c r="A139" s="302" t="s">
        <v>617</v>
      </c>
      <c r="B139" s="303" t="s">
        <v>540</v>
      </c>
      <c r="C139" s="303" t="s">
        <v>596</v>
      </c>
      <c r="D139" s="303" t="s">
        <v>267</v>
      </c>
      <c r="E139" s="309" t="s">
        <v>618</v>
      </c>
      <c r="F139" s="304">
        <v>0</v>
      </c>
      <c r="G139" s="304">
        <v>0</v>
      </c>
    </row>
    <row r="140" spans="1:7" ht="77.25" customHeight="1">
      <c r="A140" s="302" t="s">
        <v>268</v>
      </c>
      <c r="B140" s="303" t="s">
        <v>540</v>
      </c>
      <c r="C140" s="303" t="s">
        <v>596</v>
      </c>
      <c r="D140" s="309" t="s">
        <v>269</v>
      </c>
      <c r="E140" s="309"/>
      <c r="F140" s="304">
        <f>F141+F144</f>
        <v>61.9</v>
      </c>
      <c r="G140" s="304">
        <f>G141+G144</f>
        <v>61.857</v>
      </c>
    </row>
    <row r="141" spans="1:7" ht="0.75" customHeight="1" hidden="1">
      <c r="A141" s="302" t="s">
        <v>549</v>
      </c>
      <c r="B141" s="303" t="s">
        <v>540</v>
      </c>
      <c r="C141" s="303" t="s">
        <v>596</v>
      </c>
      <c r="D141" s="309" t="s">
        <v>269</v>
      </c>
      <c r="E141" s="303" t="s">
        <v>550</v>
      </c>
      <c r="F141" s="304">
        <f>F142</f>
        <v>0</v>
      </c>
      <c r="G141" s="304">
        <f>G142</f>
        <v>0</v>
      </c>
    </row>
    <row r="142" spans="1:7" ht="15.75" customHeight="1" hidden="1">
      <c r="A142" s="302" t="s">
        <v>551</v>
      </c>
      <c r="B142" s="303" t="s">
        <v>540</v>
      </c>
      <c r="C142" s="303" t="s">
        <v>596</v>
      </c>
      <c r="D142" s="309" t="s">
        <v>269</v>
      </c>
      <c r="E142" s="303" t="s">
        <v>552</v>
      </c>
      <c r="F142" s="304">
        <f>F143</f>
        <v>0</v>
      </c>
      <c r="G142" s="304">
        <f>G143</f>
        <v>0</v>
      </c>
    </row>
    <row r="143" spans="1:7" ht="31.5" customHeight="1" hidden="1">
      <c r="A143" s="302" t="s">
        <v>555</v>
      </c>
      <c r="B143" s="303" t="s">
        <v>540</v>
      </c>
      <c r="C143" s="303" t="s">
        <v>596</v>
      </c>
      <c r="D143" s="309" t="s">
        <v>269</v>
      </c>
      <c r="E143" s="303" t="s">
        <v>556</v>
      </c>
      <c r="F143" s="304">
        <f>5.6-5.6</f>
        <v>0</v>
      </c>
      <c r="G143" s="304">
        <f>5.6-5.6</f>
        <v>0</v>
      </c>
    </row>
    <row r="144" spans="1:7" ht="15.75">
      <c r="A144" s="302" t="s">
        <v>557</v>
      </c>
      <c r="B144" s="303" t="s">
        <v>540</v>
      </c>
      <c r="C144" s="303" t="s">
        <v>596</v>
      </c>
      <c r="D144" s="309" t="s">
        <v>269</v>
      </c>
      <c r="E144" s="309" t="s">
        <v>558</v>
      </c>
      <c r="F144" s="304">
        <f>F145</f>
        <v>61.9</v>
      </c>
      <c r="G144" s="304">
        <f>G145</f>
        <v>61.857</v>
      </c>
    </row>
    <row r="145" spans="1:7" ht="47.25">
      <c r="A145" s="302" t="s">
        <v>559</v>
      </c>
      <c r="B145" s="303" t="s">
        <v>540</v>
      </c>
      <c r="C145" s="303" t="s">
        <v>596</v>
      </c>
      <c r="D145" s="309" t="s">
        <v>269</v>
      </c>
      <c r="E145" s="309" t="s">
        <v>560</v>
      </c>
      <c r="F145" s="304">
        <f>F146</f>
        <v>61.9</v>
      </c>
      <c r="G145" s="304">
        <f>G146</f>
        <v>61.857</v>
      </c>
    </row>
    <row r="146" spans="1:7" ht="47.25">
      <c r="A146" s="302" t="s">
        <v>561</v>
      </c>
      <c r="B146" s="303" t="s">
        <v>540</v>
      </c>
      <c r="C146" s="303" t="s">
        <v>596</v>
      </c>
      <c r="D146" s="309" t="s">
        <v>269</v>
      </c>
      <c r="E146" s="309" t="s">
        <v>562</v>
      </c>
      <c r="F146" s="304">
        <v>61.9</v>
      </c>
      <c r="G146" s="304">
        <v>61.857</v>
      </c>
    </row>
    <row r="147" spans="1:7" s="298" customFormat="1" ht="15.75">
      <c r="A147" s="305" t="s">
        <v>270</v>
      </c>
      <c r="B147" s="296" t="s">
        <v>542</v>
      </c>
      <c r="C147" s="296"/>
      <c r="D147" s="296"/>
      <c r="E147" s="296"/>
      <c r="F147" s="306">
        <f aca="true" t="shared" si="7" ref="F147:G150">F148</f>
        <v>159.6</v>
      </c>
      <c r="G147" s="306">
        <f t="shared" si="7"/>
        <v>159.6</v>
      </c>
    </row>
    <row r="148" spans="1:7" s="298" customFormat="1" ht="15.75">
      <c r="A148" s="305" t="s">
        <v>271</v>
      </c>
      <c r="B148" s="296" t="s">
        <v>542</v>
      </c>
      <c r="C148" s="296" t="s">
        <v>564</v>
      </c>
      <c r="D148" s="296"/>
      <c r="E148" s="296"/>
      <c r="F148" s="306">
        <f t="shared" si="7"/>
        <v>159.6</v>
      </c>
      <c r="G148" s="306">
        <f t="shared" si="7"/>
        <v>159.6</v>
      </c>
    </row>
    <row r="149" spans="1:7" ht="15.75">
      <c r="A149" s="307" t="s">
        <v>272</v>
      </c>
      <c r="B149" s="303" t="s">
        <v>542</v>
      </c>
      <c r="C149" s="303" t="s">
        <v>564</v>
      </c>
      <c r="D149" s="303" t="s">
        <v>273</v>
      </c>
      <c r="E149" s="303"/>
      <c r="F149" s="304">
        <f t="shared" si="7"/>
        <v>159.6</v>
      </c>
      <c r="G149" s="304">
        <f t="shared" si="7"/>
        <v>159.6</v>
      </c>
    </row>
    <row r="150" spans="1:7" ht="31.5">
      <c r="A150" s="307" t="s">
        <v>274</v>
      </c>
      <c r="B150" s="303" t="s">
        <v>542</v>
      </c>
      <c r="C150" s="303" t="s">
        <v>564</v>
      </c>
      <c r="D150" s="303" t="s">
        <v>275</v>
      </c>
      <c r="E150" s="303"/>
      <c r="F150" s="304">
        <f t="shared" si="7"/>
        <v>159.6</v>
      </c>
      <c r="G150" s="304">
        <f t="shared" si="7"/>
        <v>159.6</v>
      </c>
    </row>
    <row r="151" spans="1:7" ht="78.75">
      <c r="A151" s="302" t="s">
        <v>549</v>
      </c>
      <c r="B151" s="303" t="s">
        <v>542</v>
      </c>
      <c r="C151" s="303" t="s">
        <v>564</v>
      </c>
      <c r="D151" s="303" t="s">
        <v>275</v>
      </c>
      <c r="E151" s="303" t="s">
        <v>550</v>
      </c>
      <c r="F151" s="304">
        <f>F152+F154</f>
        <v>159.6</v>
      </c>
      <c r="G151" s="304">
        <f>G152+G154</f>
        <v>159.6</v>
      </c>
    </row>
    <row r="152" spans="1:7" ht="15.75">
      <c r="A152" s="302" t="s">
        <v>551</v>
      </c>
      <c r="B152" s="303" t="s">
        <v>542</v>
      </c>
      <c r="C152" s="303" t="s">
        <v>564</v>
      </c>
      <c r="D152" s="303" t="s">
        <v>275</v>
      </c>
      <c r="E152" s="303" t="s">
        <v>552</v>
      </c>
      <c r="F152" s="304">
        <f>F153</f>
        <v>110.06</v>
      </c>
      <c r="G152" s="304">
        <f>G153</f>
        <v>110.06</v>
      </c>
    </row>
    <row r="153" spans="1:7" ht="15.75">
      <c r="A153" s="302" t="s">
        <v>553</v>
      </c>
      <c r="B153" s="303" t="s">
        <v>542</v>
      </c>
      <c r="C153" s="303" t="s">
        <v>564</v>
      </c>
      <c r="D153" s="303" t="s">
        <v>275</v>
      </c>
      <c r="E153" s="303" t="s">
        <v>554</v>
      </c>
      <c r="F153" s="304">
        <v>110.06</v>
      </c>
      <c r="G153" s="304">
        <v>110.06</v>
      </c>
    </row>
    <row r="154" spans="1:7" ht="15.75">
      <c r="A154" s="302" t="s">
        <v>557</v>
      </c>
      <c r="B154" s="303" t="s">
        <v>542</v>
      </c>
      <c r="C154" s="303" t="s">
        <v>564</v>
      </c>
      <c r="D154" s="303" t="s">
        <v>275</v>
      </c>
      <c r="E154" s="309" t="s">
        <v>558</v>
      </c>
      <c r="F154" s="304">
        <f>F155</f>
        <v>49.54</v>
      </c>
      <c r="G154" s="304">
        <f>G155</f>
        <v>49.54</v>
      </c>
    </row>
    <row r="155" spans="1:7" ht="47.25">
      <c r="A155" s="302" t="s">
        <v>559</v>
      </c>
      <c r="B155" s="303" t="s">
        <v>542</v>
      </c>
      <c r="C155" s="303" t="s">
        <v>564</v>
      </c>
      <c r="D155" s="303" t="s">
        <v>275</v>
      </c>
      <c r="E155" s="309" t="s">
        <v>560</v>
      </c>
      <c r="F155" s="304">
        <f>F156</f>
        <v>49.54</v>
      </c>
      <c r="G155" s="304">
        <f>G156</f>
        <v>49.54</v>
      </c>
    </row>
    <row r="156" spans="1:7" ht="47.25">
      <c r="A156" s="302" t="s">
        <v>561</v>
      </c>
      <c r="B156" s="303" t="s">
        <v>542</v>
      </c>
      <c r="C156" s="303" t="s">
        <v>564</v>
      </c>
      <c r="D156" s="303" t="s">
        <v>275</v>
      </c>
      <c r="E156" s="309" t="s">
        <v>562</v>
      </c>
      <c r="F156" s="304">
        <v>49.54</v>
      </c>
      <c r="G156" s="304">
        <v>49.54</v>
      </c>
    </row>
    <row r="157" spans="1:7" s="298" customFormat="1" ht="31.5">
      <c r="A157" s="305" t="s">
        <v>276</v>
      </c>
      <c r="B157" s="296" t="s">
        <v>564</v>
      </c>
      <c r="C157" s="296"/>
      <c r="D157" s="296"/>
      <c r="E157" s="296"/>
      <c r="F157" s="306">
        <f aca="true" t="shared" si="8" ref="F157:G159">F158</f>
        <v>123.4</v>
      </c>
      <c r="G157" s="306">
        <f t="shared" si="8"/>
        <v>117.33</v>
      </c>
    </row>
    <row r="158" spans="1:7" s="298" customFormat="1" ht="66" customHeight="1">
      <c r="A158" s="305" t="s">
        <v>277</v>
      </c>
      <c r="B158" s="296" t="s">
        <v>564</v>
      </c>
      <c r="C158" s="296" t="s">
        <v>278</v>
      </c>
      <c r="D158" s="296"/>
      <c r="E158" s="296"/>
      <c r="F158" s="306">
        <f t="shared" si="8"/>
        <v>123.4</v>
      </c>
      <c r="G158" s="306">
        <f t="shared" si="8"/>
        <v>117.33</v>
      </c>
    </row>
    <row r="159" spans="1:7" ht="47.25">
      <c r="A159" s="307" t="s">
        <v>543</v>
      </c>
      <c r="B159" s="303" t="s">
        <v>564</v>
      </c>
      <c r="C159" s="303" t="s">
        <v>278</v>
      </c>
      <c r="D159" s="303" t="s">
        <v>279</v>
      </c>
      <c r="E159" s="303"/>
      <c r="F159" s="304">
        <f t="shared" si="8"/>
        <v>123.4</v>
      </c>
      <c r="G159" s="304">
        <f t="shared" si="8"/>
        <v>117.33</v>
      </c>
    </row>
    <row r="160" spans="1:7" ht="28.5" customHeight="1">
      <c r="A160" s="307" t="s">
        <v>280</v>
      </c>
      <c r="B160" s="303" t="s">
        <v>564</v>
      </c>
      <c r="C160" s="303" t="s">
        <v>278</v>
      </c>
      <c r="D160" s="303" t="s">
        <v>281</v>
      </c>
      <c r="E160" s="303"/>
      <c r="F160" s="304">
        <f>F161+F164</f>
        <v>123.4</v>
      </c>
      <c r="G160" s="304">
        <f>G161+G164</f>
        <v>117.33</v>
      </c>
    </row>
    <row r="161" spans="1:7" ht="0.75" customHeight="1" hidden="1">
      <c r="A161" s="302" t="s">
        <v>549</v>
      </c>
      <c r="B161" s="303" t="s">
        <v>564</v>
      </c>
      <c r="C161" s="303" t="s">
        <v>278</v>
      </c>
      <c r="D161" s="303" t="s">
        <v>281</v>
      </c>
      <c r="E161" s="303" t="s">
        <v>550</v>
      </c>
      <c r="F161" s="304">
        <v>0</v>
      </c>
      <c r="G161" s="304">
        <v>0</v>
      </c>
    </row>
    <row r="162" spans="1:7" ht="57.75" customHeight="1" hidden="1">
      <c r="A162" s="302" t="s">
        <v>551</v>
      </c>
      <c r="B162" s="303" t="s">
        <v>564</v>
      </c>
      <c r="C162" s="303" t="s">
        <v>278</v>
      </c>
      <c r="D162" s="303" t="s">
        <v>281</v>
      </c>
      <c r="E162" s="303" t="s">
        <v>552</v>
      </c>
      <c r="F162" s="304">
        <f>F163</f>
        <v>0</v>
      </c>
      <c r="G162" s="304">
        <f>G163</f>
        <v>0</v>
      </c>
    </row>
    <row r="163" spans="1:7" ht="1.5" customHeight="1" hidden="1">
      <c r="A163" s="302" t="s">
        <v>555</v>
      </c>
      <c r="B163" s="303" t="s">
        <v>564</v>
      </c>
      <c r="C163" s="303" t="s">
        <v>278</v>
      </c>
      <c r="D163" s="303" t="s">
        <v>281</v>
      </c>
      <c r="E163" s="303" t="s">
        <v>556</v>
      </c>
      <c r="F163" s="304">
        <f>0.55*12-6.6</f>
        <v>0</v>
      </c>
      <c r="G163" s="304">
        <f>0.55*12-6.6</f>
        <v>0</v>
      </c>
    </row>
    <row r="164" spans="1:7" ht="45" customHeight="1">
      <c r="A164" s="302" t="s">
        <v>557</v>
      </c>
      <c r="B164" s="303" t="s">
        <v>564</v>
      </c>
      <c r="C164" s="303" t="s">
        <v>278</v>
      </c>
      <c r="D164" s="303" t="s">
        <v>281</v>
      </c>
      <c r="E164" s="309" t="s">
        <v>558</v>
      </c>
      <c r="F164" s="304">
        <f>F165</f>
        <v>123.4</v>
      </c>
      <c r="G164" s="304">
        <f>G165</f>
        <v>117.33</v>
      </c>
    </row>
    <row r="165" spans="1:7" ht="62.25" customHeight="1">
      <c r="A165" s="302" t="s">
        <v>559</v>
      </c>
      <c r="B165" s="303" t="s">
        <v>564</v>
      </c>
      <c r="C165" s="303" t="s">
        <v>278</v>
      </c>
      <c r="D165" s="303" t="s">
        <v>281</v>
      </c>
      <c r="E165" s="309" t="s">
        <v>560</v>
      </c>
      <c r="F165" s="304">
        <f>F166</f>
        <v>123.4</v>
      </c>
      <c r="G165" s="304">
        <f>G166</f>
        <v>117.33</v>
      </c>
    </row>
    <row r="166" spans="1:7" ht="57.75" customHeight="1">
      <c r="A166" s="302" t="s">
        <v>561</v>
      </c>
      <c r="B166" s="303" t="s">
        <v>564</v>
      </c>
      <c r="C166" s="303" t="s">
        <v>278</v>
      </c>
      <c r="D166" s="303" t="s">
        <v>281</v>
      </c>
      <c r="E166" s="309" t="s">
        <v>562</v>
      </c>
      <c r="F166" s="304">
        <v>123.4</v>
      </c>
      <c r="G166" s="304">
        <v>117.33</v>
      </c>
    </row>
    <row r="167" spans="1:7" s="298" customFormat="1" ht="15.75">
      <c r="A167" s="305" t="s">
        <v>282</v>
      </c>
      <c r="B167" s="296" t="s">
        <v>581</v>
      </c>
      <c r="C167" s="296"/>
      <c r="D167" s="296"/>
      <c r="E167" s="296"/>
      <c r="F167" s="306">
        <f>F204+F168+F198</f>
        <v>14422.04</v>
      </c>
      <c r="G167" s="306">
        <f>G204+G168+G198</f>
        <v>2839.3700000000003</v>
      </c>
    </row>
    <row r="168" spans="1:7" s="298" customFormat="1" ht="15.75">
      <c r="A168" s="305" t="s">
        <v>283</v>
      </c>
      <c r="B168" s="296" t="s">
        <v>581</v>
      </c>
      <c r="C168" s="296" t="s">
        <v>278</v>
      </c>
      <c r="D168" s="296"/>
      <c r="E168" s="296"/>
      <c r="F168" s="304">
        <f>F175+F169+F184</f>
        <v>11716.6</v>
      </c>
      <c r="G168" s="304">
        <f>G175+G169+G184</f>
        <v>886.32</v>
      </c>
    </row>
    <row r="169" spans="1:7" s="298" customFormat="1" ht="47.25">
      <c r="A169" s="317" t="s">
        <v>603</v>
      </c>
      <c r="B169" s="303" t="s">
        <v>581</v>
      </c>
      <c r="C169" s="303" t="s">
        <v>278</v>
      </c>
      <c r="D169" s="309" t="s">
        <v>604</v>
      </c>
      <c r="E169" s="303"/>
      <c r="F169" s="304">
        <f aca="true" t="shared" si="9" ref="F169:G172">F170</f>
        <v>71</v>
      </c>
      <c r="G169" s="304">
        <f t="shared" si="9"/>
        <v>52.49</v>
      </c>
    </row>
    <row r="170" spans="1:7" s="298" customFormat="1" ht="15.75">
      <c r="A170" s="310" t="s">
        <v>605</v>
      </c>
      <c r="B170" s="303" t="s">
        <v>581</v>
      </c>
      <c r="C170" s="303" t="s">
        <v>278</v>
      </c>
      <c r="D170" s="309" t="s">
        <v>606</v>
      </c>
      <c r="E170" s="309"/>
      <c r="F170" s="304">
        <f t="shared" si="9"/>
        <v>71</v>
      </c>
      <c r="G170" s="304">
        <f t="shared" si="9"/>
        <v>52.49</v>
      </c>
    </row>
    <row r="171" spans="1:7" s="298" customFormat="1" ht="15.75">
      <c r="A171" s="302" t="s">
        <v>557</v>
      </c>
      <c r="B171" s="303" t="s">
        <v>581</v>
      </c>
      <c r="C171" s="303" t="s">
        <v>278</v>
      </c>
      <c r="D171" s="309" t="s">
        <v>606</v>
      </c>
      <c r="E171" s="309" t="s">
        <v>558</v>
      </c>
      <c r="F171" s="304">
        <f t="shared" si="9"/>
        <v>71</v>
      </c>
      <c r="G171" s="304">
        <f t="shared" si="9"/>
        <v>52.49</v>
      </c>
    </row>
    <row r="172" spans="1:7" s="298" customFormat="1" ht="31.5" customHeight="1">
      <c r="A172" s="302" t="s">
        <v>579</v>
      </c>
      <c r="B172" s="303" t="s">
        <v>581</v>
      </c>
      <c r="C172" s="303" t="s">
        <v>278</v>
      </c>
      <c r="D172" s="309" t="s">
        <v>606</v>
      </c>
      <c r="E172" s="309" t="s">
        <v>560</v>
      </c>
      <c r="F172" s="304">
        <f t="shared" si="9"/>
        <v>71</v>
      </c>
      <c r="G172" s="304">
        <f t="shared" si="9"/>
        <v>52.49</v>
      </c>
    </row>
    <row r="173" spans="1:7" s="298" customFormat="1" ht="47.25">
      <c r="A173" s="302" t="s">
        <v>561</v>
      </c>
      <c r="B173" s="303" t="s">
        <v>581</v>
      </c>
      <c r="C173" s="303" t="s">
        <v>278</v>
      </c>
      <c r="D173" s="309" t="s">
        <v>606</v>
      </c>
      <c r="E173" s="309" t="s">
        <v>562</v>
      </c>
      <c r="F173" s="304">
        <v>71</v>
      </c>
      <c r="G173" s="304">
        <v>52.49</v>
      </c>
    </row>
    <row r="174" spans="1:7" s="298" customFormat="1" ht="15.75">
      <c r="A174" s="307" t="s">
        <v>611</v>
      </c>
      <c r="B174" s="303" t="s">
        <v>581</v>
      </c>
      <c r="C174" s="303" t="s">
        <v>278</v>
      </c>
      <c r="D174" s="303" t="s">
        <v>612</v>
      </c>
      <c r="E174" s="296"/>
      <c r="F174" s="304">
        <f>F175</f>
        <v>7425.27</v>
      </c>
      <c r="G174" s="304">
        <f>G175</f>
        <v>790</v>
      </c>
    </row>
    <row r="175" spans="1:7" s="298" customFormat="1" ht="31.5">
      <c r="A175" s="307" t="s">
        <v>284</v>
      </c>
      <c r="B175" s="303" t="s">
        <v>581</v>
      </c>
      <c r="C175" s="303" t="s">
        <v>278</v>
      </c>
      <c r="D175" s="303" t="s">
        <v>614</v>
      </c>
      <c r="E175" s="309"/>
      <c r="F175" s="304">
        <f>F176+F180</f>
        <v>7425.27</v>
      </c>
      <c r="G175" s="304">
        <f>G176+G180</f>
        <v>790</v>
      </c>
    </row>
    <row r="176" spans="1:7" s="298" customFormat="1" ht="47.25">
      <c r="A176" s="307" t="s">
        <v>285</v>
      </c>
      <c r="B176" s="303" t="s">
        <v>581</v>
      </c>
      <c r="C176" s="303" t="s">
        <v>278</v>
      </c>
      <c r="D176" s="303" t="s">
        <v>286</v>
      </c>
      <c r="E176" s="296"/>
      <c r="F176" s="304">
        <f aca="true" t="shared" si="10" ref="F176:G178">F177</f>
        <v>902.3</v>
      </c>
      <c r="G176" s="304">
        <f t="shared" si="10"/>
        <v>790</v>
      </c>
    </row>
    <row r="177" spans="1:7" s="298" customFormat="1" ht="15.75">
      <c r="A177" s="302" t="s">
        <v>557</v>
      </c>
      <c r="B177" s="303" t="s">
        <v>581</v>
      </c>
      <c r="C177" s="303" t="s">
        <v>278</v>
      </c>
      <c r="D177" s="303" t="s">
        <v>286</v>
      </c>
      <c r="E177" s="303" t="s">
        <v>558</v>
      </c>
      <c r="F177" s="304">
        <f t="shared" si="10"/>
        <v>902.3</v>
      </c>
      <c r="G177" s="304">
        <f t="shared" si="10"/>
        <v>790</v>
      </c>
    </row>
    <row r="178" spans="1:7" s="298" customFormat="1" ht="47.25">
      <c r="A178" s="302" t="s">
        <v>559</v>
      </c>
      <c r="B178" s="303" t="s">
        <v>581</v>
      </c>
      <c r="C178" s="303" t="s">
        <v>278</v>
      </c>
      <c r="D178" s="303" t="s">
        <v>286</v>
      </c>
      <c r="E178" s="303" t="s">
        <v>560</v>
      </c>
      <c r="F178" s="304">
        <f t="shared" si="10"/>
        <v>902.3</v>
      </c>
      <c r="G178" s="304">
        <f t="shared" si="10"/>
        <v>790</v>
      </c>
    </row>
    <row r="179" spans="1:7" s="298" customFormat="1" ht="47.25">
      <c r="A179" s="302" t="s">
        <v>561</v>
      </c>
      <c r="B179" s="303" t="s">
        <v>581</v>
      </c>
      <c r="C179" s="303" t="s">
        <v>278</v>
      </c>
      <c r="D179" s="303" t="s">
        <v>286</v>
      </c>
      <c r="E179" s="303" t="s">
        <v>562</v>
      </c>
      <c r="F179" s="304">
        <v>902.3</v>
      </c>
      <c r="G179" s="304">
        <v>790</v>
      </c>
    </row>
    <row r="180" spans="1:7" s="298" customFormat="1" ht="63">
      <c r="A180" s="307" t="s">
        <v>287</v>
      </c>
      <c r="B180" s="303" t="s">
        <v>581</v>
      </c>
      <c r="C180" s="303" t="s">
        <v>278</v>
      </c>
      <c r="D180" s="303" t="s">
        <v>616</v>
      </c>
      <c r="E180" s="303"/>
      <c r="F180" s="304">
        <f aca="true" t="shared" si="11" ref="F180:G182">F181</f>
        <v>6522.97</v>
      </c>
      <c r="G180" s="304">
        <f t="shared" si="11"/>
        <v>0</v>
      </c>
    </row>
    <row r="181" spans="1:7" s="298" customFormat="1" ht="15.75">
      <c r="A181" s="302" t="s">
        <v>557</v>
      </c>
      <c r="B181" s="303" t="s">
        <v>581</v>
      </c>
      <c r="C181" s="303" t="s">
        <v>278</v>
      </c>
      <c r="D181" s="303" t="s">
        <v>616</v>
      </c>
      <c r="E181" s="309" t="s">
        <v>558</v>
      </c>
      <c r="F181" s="304">
        <f t="shared" si="11"/>
        <v>6522.97</v>
      </c>
      <c r="G181" s="304">
        <f t="shared" si="11"/>
        <v>0</v>
      </c>
    </row>
    <row r="182" spans="1:7" s="298" customFormat="1" ht="47.25">
      <c r="A182" s="302" t="s">
        <v>559</v>
      </c>
      <c r="B182" s="303" t="s">
        <v>581</v>
      </c>
      <c r="C182" s="303" t="s">
        <v>278</v>
      </c>
      <c r="D182" s="303" t="s">
        <v>616</v>
      </c>
      <c r="E182" s="309" t="s">
        <v>560</v>
      </c>
      <c r="F182" s="304">
        <f t="shared" si="11"/>
        <v>6522.97</v>
      </c>
      <c r="G182" s="304">
        <f t="shared" si="11"/>
        <v>0</v>
      </c>
    </row>
    <row r="183" spans="1:7" s="298" customFormat="1" ht="47.25">
      <c r="A183" s="302" t="s">
        <v>561</v>
      </c>
      <c r="B183" s="303" t="s">
        <v>581</v>
      </c>
      <c r="C183" s="303" t="s">
        <v>278</v>
      </c>
      <c r="D183" s="303" t="s">
        <v>616</v>
      </c>
      <c r="E183" s="309" t="s">
        <v>562</v>
      </c>
      <c r="F183" s="304">
        <v>6522.97</v>
      </c>
      <c r="G183" s="304">
        <v>0</v>
      </c>
    </row>
    <row r="184" spans="1:7" s="298" customFormat="1" ht="31.5">
      <c r="A184" s="307" t="s">
        <v>621</v>
      </c>
      <c r="B184" s="303" t="s">
        <v>581</v>
      </c>
      <c r="C184" s="303" t="s">
        <v>278</v>
      </c>
      <c r="D184" s="309" t="s">
        <v>622</v>
      </c>
      <c r="E184" s="309"/>
      <c r="F184" s="304">
        <f>F185+F189</f>
        <v>4220.33</v>
      </c>
      <c r="G184" s="304">
        <f>G185+G189</f>
        <v>43.83</v>
      </c>
    </row>
    <row r="185" spans="1:7" s="298" customFormat="1" ht="78.75">
      <c r="A185" s="307" t="s">
        <v>266</v>
      </c>
      <c r="B185" s="303" t="s">
        <v>581</v>
      </c>
      <c r="C185" s="303" t="s">
        <v>278</v>
      </c>
      <c r="D185" s="303" t="s">
        <v>267</v>
      </c>
      <c r="E185" s="303"/>
      <c r="F185" s="304">
        <f aca="true" t="shared" si="12" ref="F185:G187">F186</f>
        <v>1657</v>
      </c>
      <c r="G185" s="304">
        <f t="shared" si="12"/>
        <v>43.83</v>
      </c>
    </row>
    <row r="186" spans="1:7" s="298" customFormat="1" ht="15.75">
      <c r="A186" s="302" t="s">
        <v>557</v>
      </c>
      <c r="B186" s="303" t="s">
        <v>581</v>
      </c>
      <c r="C186" s="303" t="s">
        <v>278</v>
      </c>
      <c r="D186" s="303" t="s">
        <v>267</v>
      </c>
      <c r="E186" s="309" t="s">
        <v>558</v>
      </c>
      <c r="F186" s="304">
        <f t="shared" si="12"/>
        <v>1657</v>
      </c>
      <c r="G186" s="304">
        <f t="shared" si="12"/>
        <v>43.83</v>
      </c>
    </row>
    <row r="187" spans="1:7" s="298" customFormat="1" ht="31.5" customHeight="1">
      <c r="A187" s="302" t="s">
        <v>579</v>
      </c>
      <c r="B187" s="303" t="s">
        <v>581</v>
      </c>
      <c r="C187" s="303" t="s">
        <v>278</v>
      </c>
      <c r="D187" s="303" t="s">
        <v>267</v>
      </c>
      <c r="E187" s="309" t="s">
        <v>560</v>
      </c>
      <c r="F187" s="304">
        <f t="shared" si="12"/>
        <v>1657</v>
      </c>
      <c r="G187" s="304">
        <f t="shared" si="12"/>
        <v>43.83</v>
      </c>
    </row>
    <row r="188" spans="1:7" s="298" customFormat="1" ht="47.25">
      <c r="A188" s="302" t="s">
        <v>561</v>
      </c>
      <c r="B188" s="303" t="s">
        <v>581</v>
      </c>
      <c r="C188" s="303" t="s">
        <v>278</v>
      </c>
      <c r="D188" s="303" t="s">
        <v>267</v>
      </c>
      <c r="E188" s="309" t="s">
        <v>562</v>
      </c>
      <c r="F188" s="304">
        <v>1657</v>
      </c>
      <c r="G188" s="304">
        <v>43.83</v>
      </c>
    </row>
    <row r="189" spans="1:7" s="298" customFormat="1" ht="110.25">
      <c r="A189" s="302" t="s">
        <v>260</v>
      </c>
      <c r="B189" s="303" t="s">
        <v>581</v>
      </c>
      <c r="C189" s="303" t="s">
        <v>278</v>
      </c>
      <c r="D189" s="303" t="s">
        <v>261</v>
      </c>
      <c r="E189" s="309"/>
      <c r="F189" s="304">
        <f>F190+F194</f>
        <v>2563.3300000000004</v>
      </c>
      <c r="G189" s="304">
        <f>G190+G194</f>
        <v>0</v>
      </c>
    </row>
    <row r="190" spans="1:7" s="298" customFormat="1" ht="78.75">
      <c r="A190" s="302" t="s">
        <v>262</v>
      </c>
      <c r="B190" s="303" t="s">
        <v>581</v>
      </c>
      <c r="C190" s="303" t="s">
        <v>278</v>
      </c>
      <c r="D190" s="303" t="s">
        <v>263</v>
      </c>
      <c r="E190" s="309"/>
      <c r="F190" s="304">
        <f aca="true" t="shared" si="13" ref="F190:G192">F191</f>
        <v>253.03</v>
      </c>
      <c r="G190" s="304">
        <f t="shared" si="13"/>
        <v>0</v>
      </c>
    </row>
    <row r="191" spans="1:7" s="298" customFormat="1" ht="47.25">
      <c r="A191" s="302" t="s">
        <v>264</v>
      </c>
      <c r="B191" s="303" t="s">
        <v>581</v>
      </c>
      <c r="C191" s="303" t="s">
        <v>278</v>
      </c>
      <c r="D191" s="303" t="s">
        <v>263</v>
      </c>
      <c r="E191" s="309" t="s">
        <v>558</v>
      </c>
      <c r="F191" s="304">
        <f t="shared" si="13"/>
        <v>253.03</v>
      </c>
      <c r="G191" s="304">
        <f t="shared" si="13"/>
        <v>0</v>
      </c>
    </row>
    <row r="192" spans="1:7" s="298" customFormat="1" ht="15.75">
      <c r="A192" s="302" t="s">
        <v>557</v>
      </c>
      <c r="B192" s="303" t="s">
        <v>581</v>
      </c>
      <c r="C192" s="303" t="s">
        <v>278</v>
      </c>
      <c r="D192" s="303" t="s">
        <v>263</v>
      </c>
      <c r="E192" s="309" t="s">
        <v>560</v>
      </c>
      <c r="F192" s="304">
        <f t="shared" si="13"/>
        <v>253.03</v>
      </c>
      <c r="G192" s="304">
        <f t="shared" si="13"/>
        <v>0</v>
      </c>
    </row>
    <row r="193" spans="1:7" s="298" customFormat="1" ht="31.5" customHeight="1">
      <c r="A193" s="302" t="s">
        <v>579</v>
      </c>
      <c r="B193" s="303" t="s">
        <v>581</v>
      </c>
      <c r="C193" s="303" t="s">
        <v>278</v>
      </c>
      <c r="D193" s="303" t="s">
        <v>263</v>
      </c>
      <c r="E193" s="309" t="s">
        <v>562</v>
      </c>
      <c r="F193" s="304">
        <v>253.03</v>
      </c>
      <c r="G193" s="304">
        <v>0</v>
      </c>
    </row>
    <row r="194" spans="1:7" s="298" customFormat="1" ht="47.25">
      <c r="A194" s="302" t="s">
        <v>801</v>
      </c>
      <c r="B194" s="303" t="s">
        <v>581</v>
      </c>
      <c r="C194" s="303" t="s">
        <v>278</v>
      </c>
      <c r="D194" s="303" t="s">
        <v>265</v>
      </c>
      <c r="E194" s="309"/>
      <c r="F194" s="304">
        <f aca="true" t="shared" si="14" ref="F194:G196">F195</f>
        <v>2310.3</v>
      </c>
      <c r="G194" s="304">
        <f t="shared" si="14"/>
        <v>0</v>
      </c>
    </row>
    <row r="195" spans="1:7" s="298" customFormat="1" ht="15.75">
      <c r="A195" s="302" t="s">
        <v>557</v>
      </c>
      <c r="B195" s="303" t="s">
        <v>581</v>
      </c>
      <c r="C195" s="303" t="s">
        <v>278</v>
      </c>
      <c r="D195" s="303" t="s">
        <v>265</v>
      </c>
      <c r="E195" s="309" t="s">
        <v>558</v>
      </c>
      <c r="F195" s="304">
        <f t="shared" si="14"/>
        <v>2310.3</v>
      </c>
      <c r="G195" s="304">
        <f t="shared" si="14"/>
        <v>0</v>
      </c>
    </row>
    <row r="196" spans="1:7" s="298" customFormat="1" ht="31.5" customHeight="1">
      <c r="A196" s="302" t="s">
        <v>579</v>
      </c>
      <c r="B196" s="303" t="s">
        <v>581</v>
      </c>
      <c r="C196" s="303" t="s">
        <v>278</v>
      </c>
      <c r="D196" s="303" t="s">
        <v>265</v>
      </c>
      <c r="E196" s="309" t="s">
        <v>560</v>
      </c>
      <c r="F196" s="304">
        <f t="shared" si="14"/>
        <v>2310.3</v>
      </c>
      <c r="G196" s="304">
        <f t="shared" si="14"/>
        <v>0</v>
      </c>
    </row>
    <row r="197" spans="1:7" s="298" customFormat="1" ht="47.25">
      <c r="A197" s="302" t="s">
        <v>561</v>
      </c>
      <c r="B197" s="303" t="s">
        <v>581</v>
      </c>
      <c r="C197" s="303" t="s">
        <v>278</v>
      </c>
      <c r="D197" s="303" t="s">
        <v>265</v>
      </c>
      <c r="E197" s="309" t="s">
        <v>562</v>
      </c>
      <c r="F197" s="304">
        <f>2307.8+2.5</f>
        <v>2310.3</v>
      </c>
      <c r="G197" s="304">
        <v>0</v>
      </c>
    </row>
    <row r="198" spans="1:7" s="298" customFormat="1" ht="15.75">
      <c r="A198" s="305" t="s">
        <v>288</v>
      </c>
      <c r="B198" s="296" t="s">
        <v>581</v>
      </c>
      <c r="C198" s="296" t="s">
        <v>289</v>
      </c>
      <c r="D198" s="296"/>
      <c r="E198" s="296"/>
      <c r="F198" s="304">
        <f aca="true" t="shared" si="15" ref="F198:G202">F199</f>
        <v>62</v>
      </c>
      <c r="G198" s="304">
        <f t="shared" si="15"/>
        <v>50.63</v>
      </c>
    </row>
    <row r="199" spans="1:7" s="298" customFormat="1" ht="63">
      <c r="A199" s="302" t="s">
        <v>290</v>
      </c>
      <c r="B199" s="303" t="s">
        <v>581</v>
      </c>
      <c r="C199" s="303" t="s">
        <v>289</v>
      </c>
      <c r="D199" s="303" t="s">
        <v>291</v>
      </c>
      <c r="E199" s="309"/>
      <c r="F199" s="304">
        <f t="shared" si="15"/>
        <v>62</v>
      </c>
      <c r="G199" s="304">
        <f t="shared" si="15"/>
        <v>50.63</v>
      </c>
    </row>
    <row r="200" spans="1:7" s="298" customFormat="1" ht="31.5">
      <c r="A200" s="302" t="s">
        <v>292</v>
      </c>
      <c r="B200" s="303" t="s">
        <v>581</v>
      </c>
      <c r="C200" s="303" t="s">
        <v>289</v>
      </c>
      <c r="D200" s="303" t="s">
        <v>293</v>
      </c>
      <c r="E200" s="309"/>
      <c r="F200" s="304">
        <f t="shared" si="15"/>
        <v>62</v>
      </c>
      <c r="G200" s="304">
        <f t="shared" si="15"/>
        <v>50.63</v>
      </c>
    </row>
    <row r="201" spans="1:7" s="298" customFormat="1" ht="15.75">
      <c r="A201" s="302" t="s">
        <v>557</v>
      </c>
      <c r="B201" s="303" t="s">
        <v>581</v>
      </c>
      <c r="C201" s="303" t="s">
        <v>289</v>
      </c>
      <c r="D201" s="303" t="s">
        <v>293</v>
      </c>
      <c r="E201" s="309" t="s">
        <v>558</v>
      </c>
      <c r="F201" s="304">
        <f t="shared" si="15"/>
        <v>62</v>
      </c>
      <c r="G201" s="304">
        <f t="shared" si="15"/>
        <v>50.63</v>
      </c>
    </row>
    <row r="202" spans="1:7" s="298" customFormat="1" ht="47.25">
      <c r="A202" s="302" t="s">
        <v>559</v>
      </c>
      <c r="B202" s="303" t="s">
        <v>581</v>
      </c>
      <c r="C202" s="303" t="s">
        <v>289</v>
      </c>
      <c r="D202" s="303" t="s">
        <v>293</v>
      </c>
      <c r="E202" s="309" t="s">
        <v>560</v>
      </c>
      <c r="F202" s="304">
        <f t="shared" si="15"/>
        <v>62</v>
      </c>
      <c r="G202" s="304">
        <f t="shared" si="15"/>
        <v>50.63</v>
      </c>
    </row>
    <row r="203" spans="1:7" s="298" customFormat="1" ht="47.25">
      <c r="A203" s="302" t="s">
        <v>256</v>
      </c>
      <c r="B203" s="303" t="s">
        <v>581</v>
      </c>
      <c r="C203" s="303" t="s">
        <v>289</v>
      </c>
      <c r="D203" s="303" t="s">
        <v>293</v>
      </c>
      <c r="E203" s="309" t="s">
        <v>257</v>
      </c>
      <c r="F203" s="304">
        <v>62</v>
      </c>
      <c r="G203" s="304">
        <v>50.63</v>
      </c>
    </row>
    <row r="204" spans="1:7" s="298" customFormat="1" ht="15.75">
      <c r="A204" s="305" t="s">
        <v>294</v>
      </c>
      <c r="B204" s="296" t="s">
        <v>581</v>
      </c>
      <c r="C204" s="296" t="s">
        <v>295</v>
      </c>
      <c r="D204" s="296"/>
      <c r="E204" s="296"/>
      <c r="F204" s="306">
        <f>F205</f>
        <v>2643.44</v>
      </c>
      <c r="G204" s="306">
        <f>G205</f>
        <v>1902.42</v>
      </c>
    </row>
    <row r="205" spans="1:7" s="298" customFormat="1" ht="31.5">
      <c r="A205" s="307" t="s">
        <v>621</v>
      </c>
      <c r="B205" s="303" t="s">
        <v>581</v>
      </c>
      <c r="C205" s="303" t="s">
        <v>295</v>
      </c>
      <c r="D205" s="303" t="s">
        <v>622</v>
      </c>
      <c r="E205" s="303"/>
      <c r="F205" s="304">
        <f>F206+F214</f>
        <v>2643.44</v>
      </c>
      <c r="G205" s="304">
        <f>G206+G214</f>
        <v>1902.42</v>
      </c>
    </row>
    <row r="206" spans="1:7" s="298" customFormat="1" ht="94.5">
      <c r="A206" s="317" t="s">
        <v>258</v>
      </c>
      <c r="B206" s="303" t="s">
        <v>581</v>
      </c>
      <c r="C206" s="303" t="s">
        <v>295</v>
      </c>
      <c r="D206" s="303" t="s">
        <v>259</v>
      </c>
      <c r="E206" s="303"/>
      <c r="F206" s="304">
        <f>F207+F211</f>
        <v>531</v>
      </c>
      <c r="G206" s="304">
        <f>G207+G211</f>
        <v>461.99</v>
      </c>
    </row>
    <row r="207" spans="1:7" s="298" customFormat="1" ht="78.75">
      <c r="A207" s="302" t="s">
        <v>549</v>
      </c>
      <c r="B207" s="303" t="s">
        <v>581</v>
      </c>
      <c r="C207" s="303" t="s">
        <v>295</v>
      </c>
      <c r="D207" s="303" t="s">
        <v>259</v>
      </c>
      <c r="E207" s="303" t="s">
        <v>550</v>
      </c>
      <c r="F207" s="304">
        <f>F208</f>
        <v>216</v>
      </c>
      <c r="G207" s="304">
        <f>G208</f>
        <v>196.12</v>
      </c>
    </row>
    <row r="208" spans="1:7" s="298" customFormat="1" ht="15.75">
      <c r="A208" s="302" t="s">
        <v>551</v>
      </c>
      <c r="B208" s="303" t="s">
        <v>581</v>
      </c>
      <c r="C208" s="303" t="s">
        <v>295</v>
      </c>
      <c r="D208" s="303" t="s">
        <v>259</v>
      </c>
      <c r="E208" s="303" t="s">
        <v>552</v>
      </c>
      <c r="F208" s="304">
        <f>F210+F209</f>
        <v>216</v>
      </c>
      <c r="G208" s="304">
        <f>G210+G209</f>
        <v>196.12</v>
      </c>
    </row>
    <row r="209" spans="1:7" s="298" customFormat="1" ht="15.75">
      <c r="A209" s="302" t="s">
        <v>553</v>
      </c>
      <c r="B209" s="303" t="s">
        <v>581</v>
      </c>
      <c r="C209" s="303" t="s">
        <v>295</v>
      </c>
      <c r="D209" s="303" t="s">
        <v>259</v>
      </c>
      <c r="E209" s="303" t="s">
        <v>554</v>
      </c>
      <c r="F209" s="304">
        <v>209</v>
      </c>
      <c r="G209" s="304">
        <v>189.12</v>
      </c>
    </row>
    <row r="210" spans="1:7" s="298" customFormat="1" ht="31.5" customHeight="1">
      <c r="A210" s="302" t="s">
        <v>555</v>
      </c>
      <c r="B210" s="303" t="s">
        <v>581</v>
      </c>
      <c r="C210" s="303" t="s">
        <v>295</v>
      </c>
      <c r="D210" s="303" t="s">
        <v>259</v>
      </c>
      <c r="E210" s="303" t="s">
        <v>556</v>
      </c>
      <c r="F210" s="304">
        <v>7</v>
      </c>
      <c r="G210" s="304">
        <v>7</v>
      </c>
    </row>
    <row r="211" spans="1:7" s="298" customFormat="1" ht="15.75">
      <c r="A211" s="302" t="s">
        <v>557</v>
      </c>
      <c r="B211" s="303" t="s">
        <v>581</v>
      </c>
      <c r="C211" s="303" t="s">
        <v>295</v>
      </c>
      <c r="D211" s="303" t="s">
        <v>259</v>
      </c>
      <c r="E211" s="309" t="s">
        <v>558</v>
      </c>
      <c r="F211" s="304">
        <f>F212</f>
        <v>315</v>
      </c>
      <c r="G211" s="304">
        <f>G212</f>
        <v>265.87</v>
      </c>
    </row>
    <row r="212" spans="1:7" s="298" customFormat="1" ht="47.25">
      <c r="A212" s="302" t="s">
        <v>559</v>
      </c>
      <c r="B212" s="303" t="s">
        <v>581</v>
      </c>
      <c r="C212" s="303" t="s">
        <v>295</v>
      </c>
      <c r="D212" s="303" t="s">
        <v>259</v>
      </c>
      <c r="E212" s="309" t="s">
        <v>560</v>
      </c>
      <c r="F212" s="304">
        <f>F213</f>
        <v>315</v>
      </c>
      <c r="G212" s="304">
        <f>G213</f>
        <v>265.87</v>
      </c>
    </row>
    <row r="213" spans="1:7" s="298" customFormat="1" ht="47.25">
      <c r="A213" s="302" t="s">
        <v>561</v>
      </c>
      <c r="B213" s="303" t="s">
        <v>581</v>
      </c>
      <c r="C213" s="303" t="s">
        <v>295</v>
      </c>
      <c r="D213" s="303" t="s">
        <v>259</v>
      </c>
      <c r="E213" s="309" t="s">
        <v>562</v>
      </c>
      <c r="F213" s="304">
        <v>315</v>
      </c>
      <c r="G213" s="304">
        <v>265.87</v>
      </c>
    </row>
    <row r="214" spans="1:7" s="298" customFormat="1" ht="110.25">
      <c r="A214" s="302" t="s">
        <v>260</v>
      </c>
      <c r="B214" s="303" t="s">
        <v>581</v>
      </c>
      <c r="C214" s="303" t="s">
        <v>295</v>
      </c>
      <c r="D214" s="303" t="s">
        <v>261</v>
      </c>
      <c r="E214" s="309"/>
      <c r="F214" s="304">
        <f>F215+F219</f>
        <v>2112.44</v>
      </c>
      <c r="G214" s="304">
        <f>G215+G219</f>
        <v>1440.43</v>
      </c>
    </row>
    <row r="215" spans="1:7" s="298" customFormat="1" ht="90" customHeight="1">
      <c r="A215" s="302" t="s">
        <v>262</v>
      </c>
      <c r="B215" s="303" t="s">
        <v>581</v>
      </c>
      <c r="C215" s="303" t="s">
        <v>295</v>
      </c>
      <c r="D215" s="303" t="s">
        <v>263</v>
      </c>
      <c r="E215" s="309"/>
      <c r="F215" s="304">
        <f aca="true" t="shared" si="16" ref="F215:G217">F216</f>
        <v>216.94</v>
      </c>
      <c r="G215" s="304">
        <f t="shared" si="16"/>
        <v>174.93</v>
      </c>
    </row>
    <row r="216" spans="1:7" s="298" customFormat="1" ht="63.75" customHeight="1">
      <c r="A216" s="302" t="s">
        <v>264</v>
      </c>
      <c r="B216" s="303" t="s">
        <v>581</v>
      </c>
      <c r="C216" s="303" t="s">
        <v>295</v>
      </c>
      <c r="D216" s="303" t="s">
        <v>263</v>
      </c>
      <c r="E216" s="309" t="s">
        <v>558</v>
      </c>
      <c r="F216" s="304">
        <f t="shared" si="16"/>
        <v>216.94</v>
      </c>
      <c r="G216" s="304">
        <f t="shared" si="16"/>
        <v>174.93</v>
      </c>
    </row>
    <row r="217" spans="1:7" s="298" customFormat="1" ht="15.75">
      <c r="A217" s="302" t="s">
        <v>557</v>
      </c>
      <c r="B217" s="303" t="s">
        <v>581</v>
      </c>
      <c r="C217" s="303" t="s">
        <v>295</v>
      </c>
      <c r="D217" s="303" t="s">
        <v>263</v>
      </c>
      <c r="E217" s="309" t="s">
        <v>560</v>
      </c>
      <c r="F217" s="304">
        <f t="shared" si="16"/>
        <v>216.94</v>
      </c>
      <c r="G217" s="304">
        <f t="shared" si="16"/>
        <v>174.93</v>
      </c>
    </row>
    <row r="218" spans="1:7" s="298" customFormat="1" ht="31.5" customHeight="1">
      <c r="A218" s="302" t="s">
        <v>579</v>
      </c>
      <c r="B218" s="303" t="s">
        <v>581</v>
      </c>
      <c r="C218" s="303" t="s">
        <v>295</v>
      </c>
      <c r="D218" s="303" t="s">
        <v>263</v>
      </c>
      <c r="E218" s="309" t="s">
        <v>562</v>
      </c>
      <c r="F218" s="304">
        <v>216.94</v>
      </c>
      <c r="G218" s="304">
        <v>174.93</v>
      </c>
    </row>
    <row r="219" spans="1:7" s="298" customFormat="1" ht="47.25">
      <c r="A219" s="302" t="s">
        <v>801</v>
      </c>
      <c r="B219" s="303" t="s">
        <v>581</v>
      </c>
      <c r="C219" s="303" t="s">
        <v>295</v>
      </c>
      <c r="D219" s="303" t="s">
        <v>265</v>
      </c>
      <c r="E219" s="309"/>
      <c r="F219" s="304">
        <f aca="true" t="shared" si="17" ref="F219:G221">F220</f>
        <v>1895.5</v>
      </c>
      <c r="G219" s="304">
        <f t="shared" si="17"/>
        <v>1265.5</v>
      </c>
    </row>
    <row r="220" spans="1:7" s="298" customFormat="1" ht="15.75">
      <c r="A220" s="302" t="s">
        <v>557</v>
      </c>
      <c r="B220" s="303" t="s">
        <v>581</v>
      </c>
      <c r="C220" s="303" t="s">
        <v>295</v>
      </c>
      <c r="D220" s="303" t="s">
        <v>265</v>
      </c>
      <c r="E220" s="309" t="s">
        <v>558</v>
      </c>
      <c r="F220" s="304">
        <f t="shared" si="17"/>
        <v>1895.5</v>
      </c>
      <c r="G220" s="304">
        <f t="shared" si="17"/>
        <v>1265.5</v>
      </c>
    </row>
    <row r="221" spans="1:7" s="298" customFormat="1" ht="31.5" customHeight="1">
      <c r="A221" s="302" t="s">
        <v>579</v>
      </c>
      <c r="B221" s="303" t="s">
        <v>581</v>
      </c>
      <c r="C221" s="303" t="s">
        <v>295</v>
      </c>
      <c r="D221" s="303" t="s">
        <v>265</v>
      </c>
      <c r="E221" s="309" t="s">
        <v>560</v>
      </c>
      <c r="F221" s="304">
        <f t="shared" si="17"/>
        <v>1895.5</v>
      </c>
      <c r="G221" s="304">
        <f t="shared" si="17"/>
        <v>1265.5</v>
      </c>
    </row>
    <row r="222" spans="1:7" s="298" customFormat="1" ht="47.25">
      <c r="A222" s="302" t="s">
        <v>561</v>
      </c>
      <c r="B222" s="303" t="s">
        <v>581</v>
      </c>
      <c r="C222" s="303" t="s">
        <v>295</v>
      </c>
      <c r="D222" s="303" t="s">
        <v>265</v>
      </c>
      <c r="E222" s="309" t="s">
        <v>562</v>
      </c>
      <c r="F222" s="304">
        <v>1895.5</v>
      </c>
      <c r="G222" s="304">
        <v>1265.5</v>
      </c>
    </row>
    <row r="223" spans="1:7" s="298" customFormat="1" ht="15.75">
      <c r="A223" s="305" t="s">
        <v>296</v>
      </c>
      <c r="B223" s="296" t="s">
        <v>297</v>
      </c>
      <c r="C223" s="296"/>
      <c r="D223" s="296"/>
      <c r="E223" s="296"/>
      <c r="F223" s="306">
        <f>F224+F264+F281+F298</f>
        <v>31949.9206</v>
      </c>
      <c r="G223" s="306">
        <f>G224+G264+G281+G298</f>
        <v>21847.65</v>
      </c>
    </row>
    <row r="224" spans="1:7" s="298" customFormat="1" ht="15.75">
      <c r="A224" s="305" t="s">
        <v>298</v>
      </c>
      <c r="B224" s="296" t="s">
        <v>297</v>
      </c>
      <c r="C224" s="296" t="s">
        <v>540</v>
      </c>
      <c r="D224" s="296"/>
      <c r="E224" s="296"/>
      <c r="F224" s="306">
        <f>F235+F245+F225</f>
        <v>8043</v>
      </c>
      <c r="G224" s="306">
        <f>G235+G245+G225</f>
        <v>8012.98</v>
      </c>
    </row>
    <row r="225" spans="1:7" s="298" customFormat="1" ht="15.75">
      <c r="A225" s="307" t="s">
        <v>299</v>
      </c>
      <c r="B225" s="303" t="s">
        <v>297</v>
      </c>
      <c r="C225" s="303" t="s">
        <v>540</v>
      </c>
      <c r="D225" s="303" t="s">
        <v>300</v>
      </c>
      <c r="E225" s="296"/>
      <c r="F225" s="304">
        <f>F226+F231</f>
        <v>1852</v>
      </c>
      <c r="G225" s="304">
        <f>G226+G231</f>
        <v>1848.1</v>
      </c>
    </row>
    <row r="226" spans="1:7" s="298" customFormat="1" ht="15.75">
      <c r="A226" s="291" t="s">
        <v>301</v>
      </c>
      <c r="B226" s="303" t="s">
        <v>297</v>
      </c>
      <c r="C226" s="303" t="s">
        <v>540</v>
      </c>
      <c r="D226" s="303" t="s">
        <v>302</v>
      </c>
      <c r="E226" s="296"/>
      <c r="F226" s="304">
        <f>F227</f>
        <v>1850</v>
      </c>
      <c r="G226" s="304">
        <f>G227</f>
        <v>1848.1</v>
      </c>
    </row>
    <row r="227" spans="1:7" s="298" customFormat="1" ht="15.75">
      <c r="A227" s="302" t="s">
        <v>557</v>
      </c>
      <c r="B227" s="303" t="s">
        <v>297</v>
      </c>
      <c r="C227" s="303" t="s">
        <v>540</v>
      </c>
      <c r="D227" s="303" t="s">
        <v>302</v>
      </c>
      <c r="E227" s="303" t="s">
        <v>558</v>
      </c>
      <c r="F227" s="304">
        <f>F228</f>
        <v>1850</v>
      </c>
      <c r="G227" s="304">
        <f>G228</f>
        <v>1848.1</v>
      </c>
    </row>
    <row r="228" spans="1:7" s="298" customFormat="1" ht="47.25">
      <c r="A228" s="302" t="s">
        <v>559</v>
      </c>
      <c r="B228" s="303" t="s">
        <v>297</v>
      </c>
      <c r="C228" s="303" t="s">
        <v>540</v>
      </c>
      <c r="D228" s="303" t="s">
        <v>302</v>
      </c>
      <c r="E228" s="303" t="s">
        <v>560</v>
      </c>
      <c r="F228" s="304">
        <f>F229+F230</f>
        <v>1850</v>
      </c>
      <c r="G228" s="304">
        <f>G229+G230</f>
        <v>1848.1</v>
      </c>
    </row>
    <row r="229" spans="1:7" s="298" customFormat="1" ht="45.75" customHeight="1">
      <c r="A229" s="302" t="s">
        <v>617</v>
      </c>
      <c r="B229" s="303" t="s">
        <v>297</v>
      </c>
      <c r="C229" s="303" t="s">
        <v>540</v>
      </c>
      <c r="D229" s="303" t="s">
        <v>302</v>
      </c>
      <c r="E229" s="303" t="s">
        <v>618</v>
      </c>
      <c r="F229" s="304">
        <v>1850</v>
      </c>
      <c r="G229" s="304">
        <v>1848.1</v>
      </c>
    </row>
    <row r="230" spans="1:7" s="298" customFormat="1" ht="47.25" customHeight="1" hidden="1">
      <c r="A230" s="302" t="s">
        <v>561</v>
      </c>
      <c r="B230" s="303" t="s">
        <v>297</v>
      </c>
      <c r="C230" s="303" t="s">
        <v>540</v>
      </c>
      <c r="D230" s="303" t="s">
        <v>302</v>
      </c>
      <c r="E230" s="303" t="s">
        <v>562</v>
      </c>
      <c r="F230" s="304">
        <f>150-150</f>
        <v>0</v>
      </c>
      <c r="G230" s="304">
        <f>150-150</f>
        <v>0</v>
      </c>
    </row>
    <row r="231" spans="1:7" s="298" customFormat="1" ht="74.25" customHeight="1">
      <c r="A231" s="302" t="s">
        <v>303</v>
      </c>
      <c r="B231" s="303" t="s">
        <v>297</v>
      </c>
      <c r="C231" s="303" t="s">
        <v>540</v>
      </c>
      <c r="D231" s="303" t="s">
        <v>304</v>
      </c>
      <c r="E231" s="303"/>
      <c r="F231" s="304">
        <f>F233</f>
        <v>2</v>
      </c>
      <c r="G231" s="304">
        <f>G233</f>
        <v>0</v>
      </c>
    </row>
    <row r="232" spans="1:7" s="298" customFormat="1" ht="15.75">
      <c r="A232" s="302" t="s">
        <v>557</v>
      </c>
      <c r="B232" s="303" t="s">
        <v>297</v>
      </c>
      <c r="C232" s="303" t="s">
        <v>540</v>
      </c>
      <c r="D232" s="303" t="s">
        <v>304</v>
      </c>
      <c r="E232" s="303" t="s">
        <v>558</v>
      </c>
      <c r="F232" s="304">
        <f>F233</f>
        <v>2</v>
      </c>
      <c r="G232" s="304">
        <f>G233</f>
        <v>0</v>
      </c>
    </row>
    <row r="233" spans="1:7" s="298" customFormat="1" ht="47.25">
      <c r="A233" s="302" t="s">
        <v>559</v>
      </c>
      <c r="B233" s="303" t="s">
        <v>297</v>
      </c>
      <c r="C233" s="303" t="s">
        <v>540</v>
      </c>
      <c r="D233" s="303" t="s">
        <v>304</v>
      </c>
      <c r="E233" s="303" t="s">
        <v>560</v>
      </c>
      <c r="F233" s="304">
        <f>F234</f>
        <v>2</v>
      </c>
      <c r="G233" s="304">
        <f>G234</f>
        <v>0</v>
      </c>
    </row>
    <row r="234" spans="1:7" s="298" customFormat="1" ht="47.25">
      <c r="A234" s="302" t="s">
        <v>561</v>
      </c>
      <c r="B234" s="303" t="s">
        <v>297</v>
      </c>
      <c r="C234" s="303" t="s">
        <v>540</v>
      </c>
      <c r="D234" s="303" t="s">
        <v>304</v>
      </c>
      <c r="E234" s="303" t="s">
        <v>562</v>
      </c>
      <c r="F234" s="304">
        <v>2</v>
      </c>
      <c r="G234" s="304">
        <v>0</v>
      </c>
    </row>
    <row r="235" spans="1:7" ht="18" customHeight="1">
      <c r="A235" s="307" t="s">
        <v>611</v>
      </c>
      <c r="B235" s="303" t="s">
        <v>297</v>
      </c>
      <c r="C235" s="303" t="s">
        <v>540</v>
      </c>
      <c r="D235" s="303" t="s">
        <v>612</v>
      </c>
      <c r="E235" s="303"/>
      <c r="F235" s="304">
        <f>F241+F236</f>
        <v>21</v>
      </c>
      <c r="G235" s="304">
        <f>G241+G236</f>
        <v>0</v>
      </c>
    </row>
    <row r="236" spans="1:7" ht="69" customHeight="1">
      <c r="A236" s="307" t="s">
        <v>305</v>
      </c>
      <c r="B236" s="303" t="s">
        <v>297</v>
      </c>
      <c r="C236" s="303" t="s">
        <v>540</v>
      </c>
      <c r="D236" s="303" t="s">
        <v>306</v>
      </c>
      <c r="E236" s="303"/>
      <c r="F236" s="304">
        <f aca="true" t="shared" si="18" ref="F236:G239">F237</f>
        <v>21</v>
      </c>
      <c r="G236" s="304">
        <f t="shared" si="18"/>
        <v>0</v>
      </c>
    </row>
    <row r="237" spans="1:7" ht="88.5" customHeight="1">
      <c r="A237" s="307" t="s">
        <v>797</v>
      </c>
      <c r="B237" s="303" t="s">
        <v>297</v>
      </c>
      <c r="C237" s="303" t="s">
        <v>540</v>
      </c>
      <c r="D237" s="303" t="s">
        <v>307</v>
      </c>
      <c r="E237" s="303"/>
      <c r="F237" s="304">
        <f t="shared" si="18"/>
        <v>21</v>
      </c>
      <c r="G237" s="304">
        <f t="shared" si="18"/>
        <v>0</v>
      </c>
    </row>
    <row r="238" spans="1:7" ht="38.25" customHeight="1">
      <c r="A238" s="302" t="s">
        <v>557</v>
      </c>
      <c r="B238" s="303" t="s">
        <v>297</v>
      </c>
      <c r="C238" s="303" t="s">
        <v>540</v>
      </c>
      <c r="D238" s="303" t="s">
        <v>307</v>
      </c>
      <c r="E238" s="303" t="s">
        <v>558</v>
      </c>
      <c r="F238" s="304">
        <f t="shared" si="18"/>
        <v>21</v>
      </c>
      <c r="G238" s="304">
        <f t="shared" si="18"/>
        <v>0</v>
      </c>
    </row>
    <row r="239" spans="1:7" ht="60" customHeight="1">
      <c r="A239" s="302" t="s">
        <v>559</v>
      </c>
      <c r="B239" s="303" t="s">
        <v>297</v>
      </c>
      <c r="C239" s="303" t="s">
        <v>540</v>
      </c>
      <c r="D239" s="303" t="s">
        <v>307</v>
      </c>
      <c r="E239" s="303" t="s">
        <v>560</v>
      </c>
      <c r="F239" s="304">
        <f t="shared" si="18"/>
        <v>21</v>
      </c>
      <c r="G239" s="304">
        <f t="shared" si="18"/>
        <v>0</v>
      </c>
    </row>
    <row r="240" spans="1:7" ht="48" customHeight="1">
      <c r="A240" s="302" t="s">
        <v>561</v>
      </c>
      <c r="B240" s="303" t="s">
        <v>297</v>
      </c>
      <c r="C240" s="303" t="s">
        <v>540</v>
      </c>
      <c r="D240" s="303" t="s">
        <v>307</v>
      </c>
      <c r="E240" s="303" t="s">
        <v>562</v>
      </c>
      <c r="F240" s="304">
        <v>21</v>
      </c>
      <c r="G240" s="304">
        <v>0</v>
      </c>
    </row>
    <row r="241" spans="1:7" ht="95.25" customHeight="1" hidden="1">
      <c r="A241" s="307" t="s">
        <v>308</v>
      </c>
      <c r="B241" s="303" t="s">
        <v>297</v>
      </c>
      <c r="C241" s="303" t="s">
        <v>540</v>
      </c>
      <c r="D241" s="303" t="s">
        <v>309</v>
      </c>
      <c r="E241" s="303"/>
      <c r="F241" s="304">
        <f aca="true" t="shared" si="19" ref="F241:G243">F242</f>
        <v>0</v>
      </c>
      <c r="G241" s="304">
        <f t="shared" si="19"/>
        <v>0</v>
      </c>
    </row>
    <row r="242" spans="1:7" ht="48" customHeight="1" hidden="1">
      <c r="A242" s="302" t="s">
        <v>557</v>
      </c>
      <c r="B242" s="303" t="s">
        <v>297</v>
      </c>
      <c r="C242" s="303" t="s">
        <v>540</v>
      </c>
      <c r="D242" s="303" t="s">
        <v>309</v>
      </c>
      <c r="E242" s="309" t="s">
        <v>558</v>
      </c>
      <c r="F242" s="304">
        <f t="shared" si="19"/>
        <v>0</v>
      </c>
      <c r="G242" s="304">
        <f t="shared" si="19"/>
        <v>0</v>
      </c>
    </row>
    <row r="243" spans="1:7" ht="48.75" customHeight="1" hidden="1">
      <c r="A243" s="302" t="s">
        <v>559</v>
      </c>
      <c r="B243" s="303" t="s">
        <v>297</v>
      </c>
      <c r="C243" s="303" t="s">
        <v>540</v>
      </c>
      <c r="D243" s="303" t="s">
        <v>309</v>
      </c>
      <c r="E243" s="309" t="s">
        <v>560</v>
      </c>
      <c r="F243" s="304">
        <f t="shared" si="19"/>
        <v>0</v>
      </c>
      <c r="G243" s="304">
        <f t="shared" si="19"/>
        <v>0</v>
      </c>
    </row>
    <row r="244" spans="1:7" ht="53.25" customHeight="1" hidden="1">
      <c r="A244" s="302" t="s">
        <v>561</v>
      </c>
      <c r="B244" s="303" t="s">
        <v>297</v>
      </c>
      <c r="C244" s="303" t="s">
        <v>540</v>
      </c>
      <c r="D244" s="303" t="s">
        <v>309</v>
      </c>
      <c r="E244" s="309" t="s">
        <v>562</v>
      </c>
      <c r="F244" s="304">
        <v>0</v>
      </c>
      <c r="G244" s="304">
        <v>0</v>
      </c>
    </row>
    <row r="245" spans="1:7" ht="34.5" customHeight="1">
      <c r="A245" s="307" t="s">
        <v>621</v>
      </c>
      <c r="B245" s="303" t="s">
        <v>297</v>
      </c>
      <c r="C245" s="303" t="s">
        <v>540</v>
      </c>
      <c r="D245" s="303" t="s">
        <v>622</v>
      </c>
      <c r="E245" s="303"/>
      <c r="F245" s="304">
        <f>F250+F246+F255</f>
        <v>6170</v>
      </c>
      <c r="G245" s="304">
        <f>G250+G246+G255</f>
        <v>6164.88</v>
      </c>
    </row>
    <row r="246" spans="1:7" ht="87" customHeight="1" hidden="1">
      <c r="A246" s="307" t="s">
        <v>310</v>
      </c>
      <c r="B246" s="303" t="s">
        <v>297</v>
      </c>
      <c r="C246" s="303" t="s">
        <v>540</v>
      </c>
      <c r="D246" s="303" t="s">
        <v>311</v>
      </c>
      <c r="E246" s="303"/>
      <c r="F246" s="304">
        <f aca="true" t="shared" si="20" ref="F246:G248">F247</f>
        <v>0</v>
      </c>
      <c r="G246" s="304">
        <f t="shared" si="20"/>
        <v>0</v>
      </c>
    </row>
    <row r="247" spans="1:7" ht="40.5" customHeight="1" hidden="1">
      <c r="A247" s="302" t="s">
        <v>557</v>
      </c>
      <c r="B247" s="303" t="s">
        <v>297</v>
      </c>
      <c r="C247" s="303" t="s">
        <v>540</v>
      </c>
      <c r="D247" s="303" t="s">
        <v>311</v>
      </c>
      <c r="E247" s="309" t="s">
        <v>558</v>
      </c>
      <c r="F247" s="304">
        <f t="shared" si="20"/>
        <v>0</v>
      </c>
      <c r="G247" s="304">
        <f t="shared" si="20"/>
        <v>0</v>
      </c>
    </row>
    <row r="248" spans="1:7" ht="52.5" customHeight="1" hidden="1">
      <c r="A248" s="302" t="s">
        <v>559</v>
      </c>
      <c r="B248" s="303" t="s">
        <v>297</v>
      </c>
      <c r="C248" s="303" t="s">
        <v>540</v>
      </c>
      <c r="D248" s="303" t="s">
        <v>311</v>
      </c>
      <c r="E248" s="309" t="s">
        <v>560</v>
      </c>
      <c r="F248" s="304">
        <f t="shared" si="20"/>
        <v>0</v>
      </c>
      <c r="G248" s="304">
        <f t="shared" si="20"/>
        <v>0</v>
      </c>
    </row>
    <row r="249" spans="1:7" ht="72.75" customHeight="1" hidden="1">
      <c r="A249" s="302" t="s">
        <v>561</v>
      </c>
      <c r="B249" s="303" t="s">
        <v>297</v>
      </c>
      <c r="C249" s="303" t="s">
        <v>540</v>
      </c>
      <c r="D249" s="303" t="s">
        <v>311</v>
      </c>
      <c r="E249" s="309" t="s">
        <v>562</v>
      </c>
      <c r="F249" s="304">
        <v>0</v>
      </c>
      <c r="G249" s="304">
        <v>0</v>
      </c>
    </row>
    <row r="250" spans="1:7" ht="102.75" customHeight="1">
      <c r="A250" s="307" t="s">
        <v>266</v>
      </c>
      <c r="B250" s="303" t="s">
        <v>297</v>
      </c>
      <c r="C250" s="303" t="s">
        <v>540</v>
      </c>
      <c r="D250" s="303" t="s">
        <v>267</v>
      </c>
      <c r="E250" s="303"/>
      <c r="F250" s="304">
        <f>F251</f>
        <v>3470</v>
      </c>
      <c r="G250" s="304">
        <f>G251</f>
        <v>3464.88</v>
      </c>
    </row>
    <row r="251" spans="1:7" ht="55.5" customHeight="1">
      <c r="A251" s="302" t="s">
        <v>557</v>
      </c>
      <c r="B251" s="303" t="s">
        <v>297</v>
      </c>
      <c r="C251" s="303" t="s">
        <v>540</v>
      </c>
      <c r="D251" s="303" t="s">
        <v>267</v>
      </c>
      <c r="E251" s="309" t="s">
        <v>558</v>
      </c>
      <c r="F251" s="304">
        <f>F252</f>
        <v>3470</v>
      </c>
      <c r="G251" s="304">
        <f>G252</f>
        <v>3464.88</v>
      </c>
    </row>
    <row r="252" spans="1:7" ht="56.25" customHeight="1">
      <c r="A252" s="302" t="s">
        <v>579</v>
      </c>
      <c r="B252" s="303" t="s">
        <v>297</v>
      </c>
      <c r="C252" s="303" t="s">
        <v>540</v>
      </c>
      <c r="D252" s="303" t="s">
        <v>267</v>
      </c>
      <c r="E252" s="309" t="s">
        <v>560</v>
      </c>
      <c r="F252" s="304">
        <f>F253+F254</f>
        <v>3470</v>
      </c>
      <c r="G252" s="304">
        <f>G253+G254</f>
        <v>3464.88</v>
      </c>
    </row>
    <row r="253" spans="1:7" ht="71.25" customHeight="1" hidden="1">
      <c r="A253" s="302" t="s">
        <v>617</v>
      </c>
      <c r="B253" s="303" t="s">
        <v>297</v>
      </c>
      <c r="C253" s="303" t="s">
        <v>540</v>
      </c>
      <c r="D253" s="303" t="s">
        <v>267</v>
      </c>
      <c r="E253" s="309" t="s">
        <v>618</v>
      </c>
      <c r="F253" s="304">
        <v>0</v>
      </c>
      <c r="G253" s="304">
        <v>0</v>
      </c>
    </row>
    <row r="254" spans="1:7" ht="71.25" customHeight="1">
      <c r="A254" s="302" t="s">
        <v>561</v>
      </c>
      <c r="B254" s="303" t="s">
        <v>297</v>
      </c>
      <c r="C254" s="303" t="s">
        <v>540</v>
      </c>
      <c r="D254" s="303" t="s">
        <v>267</v>
      </c>
      <c r="E254" s="309" t="s">
        <v>562</v>
      </c>
      <c r="F254" s="304">
        <v>3470</v>
      </c>
      <c r="G254" s="304">
        <v>3464.88</v>
      </c>
    </row>
    <row r="255" spans="1:7" ht="132.75" customHeight="1">
      <c r="A255" s="302" t="s">
        <v>260</v>
      </c>
      <c r="B255" s="303" t="s">
        <v>297</v>
      </c>
      <c r="C255" s="303" t="s">
        <v>540</v>
      </c>
      <c r="D255" s="303" t="s">
        <v>261</v>
      </c>
      <c r="E255" s="309"/>
      <c r="F255" s="304">
        <f>F256+F260</f>
        <v>2700</v>
      </c>
      <c r="G255" s="304">
        <f>G256+G260</f>
        <v>2700</v>
      </c>
    </row>
    <row r="256" spans="1:7" ht="102.75" customHeight="1">
      <c r="A256" s="302" t="s">
        <v>262</v>
      </c>
      <c r="B256" s="303" t="s">
        <v>297</v>
      </c>
      <c r="C256" s="303" t="s">
        <v>540</v>
      </c>
      <c r="D256" s="303" t="s">
        <v>263</v>
      </c>
      <c r="E256" s="309"/>
      <c r="F256" s="304">
        <f aca="true" t="shared" si="21" ref="F256:G258">F257</f>
        <v>580</v>
      </c>
      <c r="G256" s="304">
        <f t="shared" si="21"/>
        <v>580</v>
      </c>
    </row>
    <row r="257" spans="1:7" ht="71.25" customHeight="1">
      <c r="A257" s="302" t="s">
        <v>264</v>
      </c>
      <c r="B257" s="303" t="s">
        <v>297</v>
      </c>
      <c r="C257" s="303" t="s">
        <v>540</v>
      </c>
      <c r="D257" s="303" t="s">
        <v>263</v>
      </c>
      <c r="E257" s="309" t="s">
        <v>558</v>
      </c>
      <c r="F257" s="304">
        <f t="shared" si="21"/>
        <v>580</v>
      </c>
      <c r="G257" s="304">
        <f t="shared" si="21"/>
        <v>580</v>
      </c>
    </row>
    <row r="258" spans="1:7" ht="71.25" customHeight="1">
      <c r="A258" s="302" t="s">
        <v>557</v>
      </c>
      <c r="B258" s="303" t="s">
        <v>297</v>
      </c>
      <c r="C258" s="303" t="s">
        <v>540</v>
      </c>
      <c r="D258" s="303" t="s">
        <v>263</v>
      </c>
      <c r="E258" s="309" t="s">
        <v>560</v>
      </c>
      <c r="F258" s="304">
        <f t="shared" si="21"/>
        <v>580</v>
      </c>
      <c r="G258" s="304">
        <f t="shared" si="21"/>
        <v>580</v>
      </c>
    </row>
    <row r="259" spans="1:7" ht="71.25" customHeight="1">
      <c r="A259" s="302" t="s">
        <v>579</v>
      </c>
      <c r="B259" s="303" t="s">
        <v>297</v>
      </c>
      <c r="C259" s="303" t="s">
        <v>540</v>
      </c>
      <c r="D259" s="303" t="s">
        <v>263</v>
      </c>
      <c r="E259" s="309" t="s">
        <v>562</v>
      </c>
      <c r="F259" s="304">
        <v>580</v>
      </c>
      <c r="G259" s="304">
        <v>580</v>
      </c>
    </row>
    <row r="260" spans="1:7" ht="71.25" customHeight="1">
      <c r="A260" s="302" t="s">
        <v>801</v>
      </c>
      <c r="B260" s="303" t="s">
        <v>297</v>
      </c>
      <c r="C260" s="303" t="s">
        <v>540</v>
      </c>
      <c r="D260" s="303" t="s">
        <v>265</v>
      </c>
      <c r="E260" s="309"/>
      <c r="F260" s="304">
        <f aca="true" t="shared" si="22" ref="F260:G262">F261</f>
        <v>2120</v>
      </c>
      <c r="G260" s="304">
        <f t="shared" si="22"/>
        <v>2120</v>
      </c>
    </row>
    <row r="261" spans="1:7" ht="71.25" customHeight="1">
      <c r="A261" s="302" t="s">
        <v>557</v>
      </c>
      <c r="B261" s="303" t="s">
        <v>297</v>
      </c>
      <c r="C261" s="303" t="s">
        <v>540</v>
      </c>
      <c r="D261" s="303" t="s">
        <v>265</v>
      </c>
      <c r="E261" s="309" t="s">
        <v>558</v>
      </c>
      <c r="F261" s="304">
        <f t="shared" si="22"/>
        <v>2120</v>
      </c>
      <c r="G261" s="304">
        <f t="shared" si="22"/>
        <v>2120</v>
      </c>
    </row>
    <row r="262" spans="1:7" ht="71.25" customHeight="1">
      <c r="A262" s="302" t="s">
        <v>579</v>
      </c>
      <c r="B262" s="303" t="s">
        <v>297</v>
      </c>
      <c r="C262" s="303" t="s">
        <v>540</v>
      </c>
      <c r="D262" s="303" t="s">
        <v>265</v>
      </c>
      <c r="E262" s="309" t="s">
        <v>560</v>
      </c>
      <c r="F262" s="304">
        <f t="shared" si="22"/>
        <v>2120</v>
      </c>
      <c r="G262" s="304">
        <f t="shared" si="22"/>
        <v>2120</v>
      </c>
    </row>
    <row r="263" spans="1:7" ht="71.25" customHeight="1">
      <c r="A263" s="302" t="s">
        <v>561</v>
      </c>
      <c r="B263" s="303" t="s">
        <v>297</v>
      </c>
      <c r="C263" s="303" t="s">
        <v>540</v>
      </c>
      <c r="D263" s="303" t="s">
        <v>265</v>
      </c>
      <c r="E263" s="309" t="s">
        <v>562</v>
      </c>
      <c r="F263" s="304">
        <v>2120</v>
      </c>
      <c r="G263" s="304">
        <v>2120</v>
      </c>
    </row>
    <row r="264" spans="1:7" ht="25.5" customHeight="1">
      <c r="A264" s="305" t="s">
        <v>312</v>
      </c>
      <c r="B264" s="296" t="s">
        <v>297</v>
      </c>
      <c r="C264" s="296" t="s">
        <v>542</v>
      </c>
      <c r="D264" s="296"/>
      <c r="E264" s="296"/>
      <c r="F264" s="306">
        <f>F270+F276+F265</f>
        <v>10565</v>
      </c>
      <c r="G264" s="306">
        <f>G270+G276+G265</f>
        <v>1071.1100000000001</v>
      </c>
    </row>
    <row r="265" spans="1:7" ht="25.5" customHeight="1">
      <c r="A265" s="307" t="s">
        <v>313</v>
      </c>
      <c r="B265" s="303" t="s">
        <v>297</v>
      </c>
      <c r="C265" s="303" t="s">
        <v>542</v>
      </c>
      <c r="D265" s="303" t="s">
        <v>314</v>
      </c>
      <c r="E265" s="296"/>
      <c r="F265" s="304">
        <f aca="true" t="shared" si="23" ref="F265:G268">F266</f>
        <v>240</v>
      </c>
      <c r="G265" s="304">
        <f t="shared" si="23"/>
        <v>231.42</v>
      </c>
    </row>
    <row r="266" spans="1:7" ht="25.5" customHeight="1">
      <c r="A266" s="319" t="s">
        <v>315</v>
      </c>
      <c r="B266" s="303" t="s">
        <v>297</v>
      </c>
      <c r="C266" s="303" t="s">
        <v>542</v>
      </c>
      <c r="D266" s="303" t="s">
        <v>316</v>
      </c>
      <c r="E266" s="296"/>
      <c r="F266" s="304">
        <f t="shared" si="23"/>
        <v>240</v>
      </c>
      <c r="G266" s="304">
        <f t="shared" si="23"/>
        <v>231.42</v>
      </c>
    </row>
    <row r="267" spans="1:7" ht="61.5" customHeight="1">
      <c r="A267" s="302" t="s">
        <v>557</v>
      </c>
      <c r="B267" s="303" t="s">
        <v>297</v>
      </c>
      <c r="C267" s="303" t="s">
        <v>542</v>
      </c>
      <c r="D267" s="303" t="s">
        <v>316</v>
      </c>
      <c r="E267" s="309" t="s">
        <v>558</v>
      </c>
      <c r="F267" s="304">
        <f t="shared" si="23"/>
        <v>240</v>
      </c>
      <c r="G267" s="304">
        <f t="shared" si="23"/>
        <v>231.42</v>
      </c>
    </row>
    <row r="268" spans="1:7" ht="50.25" customHeight="1">
      <c r="A268" s="302" t="s">
        <v>559</v>
      </c>
      <c r="B268" s="303" t="s">
        <v>297</v>
      </c>
      <c r="C268" s="303" t="s">
        <v>542</v>
      </c>
      <c r="D268" s="303" t="s">
        <v>316</v>
      </c>
      <c r="E268" s="309" t="s">
        <v>560</v>
      </c>
      <c r="F268" s="304">
        <f t="shared" si="23"/>
        <v>240</v>
      </c>
      <c r="G268" s="304">
        <f t="shared" si="23"/>
        <v>231.42</v>
      </c>
    </row>
    <row r="269" spans="1:7" ht="45.75" customHeight="1">
      <c r="A269" s="302" t="s">
        <v>561</v>
      </c>
      <c r="B269" s="303" t="s">
        <v>297</v>
      </c>
      <c r="C269" s="303" t="s">
        <v>542</v>
      </c>
      <c r="D269" s="303" t="s">
        <v>316</v>
      </c>
      <c r="E269" s="309" t="s">
        <v>562</v>
      </c>
      <c r="F269" s="304">
        <v>240</v>
      </c>
      <c r="G269" s="304">
        <v>231.42</v>
      </c>
    </row>
    <row r="270" spans="1:7" ht="27.75" customHeight="1">
      <c r="A270" s="317" t="s">
        <v>317</v>
      </c>
      <c r="B270" s="303" t="s">
        <v>297</v>
      </c>
      <c r="C270" s="303" t="s">
        <v>542</v>
      </c>
      <c r="D270" s="303" t="s">
        <v>318</v>
      </c>
      <c r="E270" s="303"/>
      <c r="F270" s="304">
        <f aca="true" t="shared" si="24" ref="F270:G274">F271</f>
        <v>8835</v>
      </c>
      <c r="G270" s="304">
        <f t="shared" si="24"/>
        <v>529.1</v>
      </c>
    </row>
    <row r="271" spans="1:7" ht="63" customHeight="1">
      <c r="A271" s="317" t="s">
        <v>319</v>
      </c>
      <c r="B271" s="303" t="s">
        <v>297</v>
      </c>
      <c r="C271" s="303" t="s">
        <v>542</v>
      </c>
      <c r="D271" s="303" t="s">
        <v>320</v>
      </c>
      <c r="E271" s="303"/>
      <c r="F271" s="304">
        <f t="shared" si="24"/>
        <v>8835</v>
      </c>
      <c r="G271" s="304">
        <f t="shared" si="24"/>
        <v>529.1</v>
      </c>
    </row>
    <row r="272" spans="1:7" ht="51" customHeight="1">
      <c r="A272" s="317" t="s">
        <v>321</v>
      </c>
      <c r="B272" s="303" t="s">
        <v>297</v>
      </c>
      <c r="C272" s="303" t="s">
        <v>542</v>
      </c>
      <c r="D272" s="303" t="s">
        <v>322</v>
      </c>
      <c r="E272" s="303"/>
      <c r="F272" s="304">
        <f t="shared" si="24"/>
        <v>8835</v>
      </c>
      <c r="G272" s="304">
        <f t="shared" si="24"/>
        <v>529.1</v>
      </c>
    </row>
    <row r="273" spans="1:7" ht="45.75" customHeight="1">
      <c r="A273" s="302" t="s">
        <v>557</v>
      </c>
      <c r="B273" s="303" t="s">
        <v>297</v>
      </c>
      <c r="C273" s="303" t="s">
        <v>542</v>
      </c>
      <c r="D273" s="303" t="s">
        <v>322</v>
      </c>
      <c r="E273" s="309" t="s">
        <v>558</v>
      </c>
      <c r="F273" s="304">
        <f t="shared" si="24"/>
        <v>8835</v>
      </c>
      <c r="G273" s="304">
        <f t="shared" si="24"/>
        <v>529.1</v>
      </c>
    </row>
    <row r="274" spans="1:7" ht="64.5" customHeight="1">
      <c r="A274" s="302" t="s">
        <v>559</v>
      </c>
      <c r="B274" s="303" t="s">
        <v>297</v>
      </c>
      <c r="C274" s="303" t="s">
        <v>542</v>
      </c>
      <c r="D274" s="303" t="s">
        <v>322</v>
      </c>
      <c r="E274" s="309" t="s">
        <v>560</v>
      </c>
      <c r="F274" s="304">
        <f t="shared" si="24"/>
        <v>8835</v>
      </c>
      <c r="G274" s="304">
        <f t="shared" si="24"/>
        <v>529.1</v>
      </c>
    </row>
    <row r="275" spans="1:7" ht="66.75" customHeight="1">
      <c r="A275" s="302" t="s">
        <v>617</v>
      </c>
      <c r="B275" s="303" t="s">
        <v>297</v>
      </c>
      <c r="C275" s="303" t="s">
        <v>542</v>
      </c>
      <c r="D275" s="303" t="s">
        <v>322</v>
      </c>
      <c r="E275" s="309" t="s">
        <v>618</v>
      </c>
      <c r="F275" s="304">
        <v>8835</v>
      </c>
      <c r="G275" s="304">
        <v>529.1</v>
      </c>
    </row>
    <row r="276" spans="1:7" ht="49.5" customHeight="1">
      <c r="A276" s="307" t="s">
        <v>621</v>
      </c>
      <c r="B276" s="303" t="s">
        <v>297</v>
      </c>
      <c r="C276" s="303" t="s">
        <v>542</v>
      </c>
      <c r="D276" s="303" t="s">
        <v>622</v>
      </c>
      <c r="E276" s="303"/>
      <c r="F276" s="304">
        <f aca="true" t="shared" si="25" ref="F276:G279">F277</f>
        <v>1490</v>
      </c>
      <c r="G276" s="304">
        <f t="shared" si="25"/>
        <v>310.59</v>
      </c>
    </row>
    <row r="277" spans="1:7" ht="94.5">
      <c r="A277" s="307" t="s">
        <v>323</v>
      </c>
      <c r="B277" s="303" t="s">
        <v>297</v>
      </c>
      <c r="C277" s="303" t="s">
        <v>542</v>
      </c>
      <c r="D277" s="303" t="s">
        <v>267</v>
      </c>
      <c r="E277" s="303"/>
      <c r="F277" s="304">
        <f t="shared" si="25"/>
        <v>1490</v>
      </c>
      <c r="G277" s="304">
        <f t="shared" si="25"/>
        <v>310.59</v>
      </c>
    </row>
    <row r="278" spans="1:7" ht="15.75">
      <c r="A278" s="302" t="s">
        <v>557</v>
      </c>
      <c r="B278" s="303" t="s">
        <v>297</v>
      </c>
      <c r="C278" s="303" t="s">
        <v>542</v>
      </c>
      <c r="D278" s="303" t="s">
        <v>267</v>
      </c>
      <c r="E278" s="309" t="s">
        <v>558</v>
      </c>
      <c r="F278" s="304">
        <f t="shared" si="25"/>
        <v>1490</v>
      </c>
      <c r="G278" s="304">
        <f t="shared" si="25"/>
        <v>310.59</v>
      </c>
    </row>
    <row r="279" spans="1:7" ht="47.25">
      <c r="A279" s="302" t="s">
        <v>559</v>
      </c>
      <c r="B279" s="303" t="s">
        <v>297</v>
      </c>
      <c r="C279" s="303" t="s">
        <v>542</v>
      </c>
      <c r="D279" s="303" t="s">
        <v>267</v>
      </c>
      <c r="E279" s="309" t="s">
        <v>560</v>
      </c>
      <c r="F279" s="304">
        <f t="shared" si="25"/>
        <v>1490</v>
      </c>
      <c r="G279" s="304">
        <f t="shared" si="25"/>
        <v>310.59</v>
      </c>
    </row>
    <row r="280" spans="1:7" ht="47.25">
      <c r="A280" s="302" t="s">
        <v>617</v>
      </c>
      <c r="B280" s="303" t="s">
        <v>297</v>
      </c>
      <c r="C280" s="303" t="s">
        <v>542</v>
      </c>
      <c r="D280" s="303" t="s">
        <v>267</v>
      </c>
      <c r="E280" s="309" t="s">
        <v>618</v>
      </c>
      <c r="F280" s="304">
        <v>1490</v>
      </c>
      <c r="G280" s="304">
        <v>310.59</v>
      </c>
    </row>
    <row r="281" spans="1:7" s="298" customFormat="1" ht="21" customHeight="1">
      <c r="A281" s="305" t="s">
        <v>324</v>
      </c>
      <c r="B281" s="296" t="s">
        <v>297</v>
      </c>
      <c r="C281" s="296" t="s">
        <v>564</v>
      </c>
      <c r="D281" s="296"/>
      <c r="E281" s="296"/>
      <c r="F281" s="306">
        <f>F282</f>
        <v>2697.5</v>
      </c>
      <c r="G281" s="306">
        <f>G282</f>
        <v>2494.75</v>
      </c>
    </row>
    <row r="282" spans="1:8" s="298" customFormat="1" ht="31.5">
      <c r="A282" s="307" t="s">
        <v>621</v>
      </c>
      <c r="B282" s="303" t="s">
        <v>297</v>
      </c>
      <c r="C282" s="303" t="s">
        <v>564</v>
      </c>
      <c r="D282" s="303" t="s">
        <v>622</v>
      </c>
      <c r="E282" s="303"/>
      <c r="F282" s="304">
        <f>F283+F289</f>
        <v>2697.5</v>
      </c>
      <c r="G282" s="304">
        <f>G283+G289</f>
        <v>2494.75</v>
      </c>
      <c r="H282" s="308"/>
    </row>
    <row r="283" spans="1:8" s="298" customFormat="1" ht="94.5">
      <c r="A283" s="307" t="s">
        <v>323</v>
      </c>
      <c r="B283" s="303" t="s">
        <v>297</v>
      </c>
      <c r="C283" s="303" t="s">
        <v>564</v>
      </c>
      <c r="D283" s="303" t="s">
        <v>267</v>
      </c>
      <c r="E283" s="303"/>
      <c r="F283" s="304">
        <f>F284+F287</f>
        <v>2409.6</v>
      </c>
      <c r="G283" s="304">
        <f>G284+G287</f>
        <v>2206.89</v>
      </c>
      <c r="H283" s="308"/>
    </row>
    <row r="284" spans="1:8" s="298" customFormat="1" ht="15.75">
      <c r="A284" s="302" t="s">
        <v>557</v>
      </c>
      <c r="B284" s="303" t="s">
        <v>297</v>
      </c>
      <c r="C284" s="303" t="s">
        <v>564</v>
      </c>
      <c r="D284" s="303" t="s">
        <v>267</v>
      </c>
      <c r="E284" s="309" t="s">
        <v>558</v>
      </c>
      <c r="F284" s="304">
        <f>F285</f>
        <v>1909.6</v>
      </c>
      <c r="G284" s="304">
        <f>G285</f>
        <v>1740.2</v>
      </c>
      <c r="H284" s="308"/>
    </row>
    <row r="285" spans="1:8" s="298" customFormat="1" ht="47.25">
      <c r="A285" s="302" t="s">
        <v>559</v>
      </c>
      <c r="B285" s="303" t="s">
        <v>297</v>
      </c>
      <c r="C285" s="303" t="s">
        <v>564</v>
      </c>
      <c r="D285" s="303" t="s">
        <v>267</v>
      </c>
      <c r="E285" s="309" t="s">
        <v>560</v>
      </c>
      <c r="F285" s="304">
        <f>F286</f>
        <v>1909.6</v>
      </c>
      <c r="G285" s="304">
        <f>G286</f>
        <v>1740.2</v>
      </c>
      <c r="H285" s="308"/>
    </row>
    <row r="286" spans="1:8" s="298" customFormat="1" ht="47.25">
      <c r="A286" s="302" t="s">
        <v>561</v>
      </c>
      <c r="B286" s="303" t="s">
        <v>297</v>
      </c>
      <c r="C286" s="303" t="s">
        <v>564</v>
      </c>
      <c r="D286" s="303" t="s">
        <v>267</v>
      </c>
      <c r="E286" s="309" t="s">
        <v>562</v>
      </c>
      <c r="F286" s="304">
        <v>1909.6</v>
      </c>
      <c r="G286" s="304">
        <v>1740.2</v>
      </c>
      <c r="H286" s="308"/>
    </row>
    <row r="287" spans="1:8" s="298" customFormat="1" ht="15.75">
      <c r="A287" s="319" t="s">
        <v>569</v>
      </c>
      <c r="B287" s="303" t="s">
        <v>297</v>
      </c>
      <c r="C287" s="303" t="s">
        <v>564</v>
      </c>
      <c r="D287" s="303" t="s">
        <v>267</v>
      </c>
      <c r="E287" s="309" t="s">
        <v>570</v>
      </c>
      <c r="F287" s="304">
        <f>F288</f>
        <v>500</v>
      </c>
      <c r="G287" s="304">
        <f>G288</f>
        <v>466.69</v>
      </c>
      <c r="H287" s="308"/>
    </row>
    <row r="288" spans="1:8" s="298" customFormat="1" ht="63">
      <c r="A288" s="319" t="s">
        <v>325</v>
      </c>
      <c r="B288" s="303" t="s">
        <v>297</v>
      </c>
      <c r="C288" s="303" t="s">
        <v>564</v>
      </c>
      <c r="D288" s="303" t="s">
        <v>267</v>
      </c>
      <c r="E288" s="309" t="s">
        <v>326</v>
      </c>
      <c r="F288" s="304">
        <v>500</v>
      </c>
      <c r="G288" s="304">
        <v>466.69</v>
      </c>
      <c r="H288" s="308"/>
    </row>
    <row r="289" spans="1:8" s="298" customFormat="1" ht="110.25">
      <c r="A289" s="302" t="s">
        <v>260</v>
      </c>
      <c r="B289" s="303" t="s">
        <v>297</v>
      </c>
      <c r="C289" s="303" t="s">
        <v>564</v>
      </c>
      <c r="D289" s="303" t="s">
        <v>261</v>
      </c>
      <c r="E289" s="309"/>
      <c r="F289" s="304">
        <f>F290+F294</f>
        <v>287.9</v>
      </c>
      <c r="G289" s="304">
        <f>G290+G294</f>
        <v>287.86</v>
      </c>
      <c r="H289" s="308"/>
    </row>
    <row r="290" spans="1:8" s="298" customFormat="1" ht="78.75">
      <c r="A290" s="302" t="s">
        <v>262</v>
      </c>
      <c r="B290" s="303" t="s">
        <v>297</v>
      </c>
      <c r="C290" s="303" t="s">
        <v>564</v>
      </c>
      <c r="D290" s="303" t="s">
        <v>263</v>
      </c>
      <c r="E290" s="309"/>
      <c r="F290" s="304">
        <f aca="true" t="shared" si="26" ref="F290:G292">F291</f>
        <v>68.4</v>
      </c>
      <c r="G290" s="304">
        <f t="shared" si="26"/>
        <v>68.4</v>
      </c>
      <c r="H290" s="308"/>
    </row>
    <row r="291" spans="1:8" s="298" customFormat="1" ht="47.25">
      <c r="A291" s="302" t="s">
        <v>264</v>
      </c>
      <c r="B291" s="303" t="s">
        <v>297</v>
      </c>
      <c r="C291" s="303" t="s">
        <v>564</v>
      </c>
      <c r="D291" s="303" t="s">
        <v>263</v>
      </c>
      <c r="E291" s="309" t="s">
        <v>558</v>
      </c>
      <c r="F291" s="304">
        <f t="shared" si="26"/>
        <v>68.4</v>
      </c>
      <c r="G291" s="304">
        <f t="shared" si="26"/>
        <v>68.4</v>
      </c>
      <c r="H291" s="308"/>
    </row>
    <row r="292" spans="1:8" s="298" customFormat="1" ht="15.75">
      <c r="A292" s="302" t="s">
        <v>557</v>
      </c>
      <c r="B292" s="303" t="s">
        <v>297</v>
      </c>
      <c r="C292" s="303" t="s">
        <v>564</v>
      </c>
      <c r="D292" s="303" t="s">
        <v>263</v>
      </c>
      <c r="E292" s="309" t="s">
        <v>560</v>
      </c>
      <c r="F292" s="304">
        <f t="shared" si="26"/>
        <v>68.4</v>
      </c>
      <c r="G292" s="304">
        <f t="shared" si="26"/>
        <v>68.4</v>
      </c>
      <c r="H292" s="308"/>
    </row>
    <row r="293" spans="1:8" s="298" customFormat="1" ht="31.5" customHeight="1">
      <c r="A293" s="302" t="s">
        <v>579</v>
      </c>
      <c r="B293" s="303" t="s">
        <v>297</v>
      </c>
      <c r="C293" s="303" t="s">
        <v>564</v>
      </c>
      <c r="D293" s="303" t="s">
        <v>263</v>
      </c>
      <c r="E293" s="309" t="s">
        <v>562</v>
      </c>
      <c r="F293" s="304">
        <v>68.4</v>
      </c>
      <c r="G293" s="304">
        <v>68.4</v>
      </c>
      <c r="H293" s="308"/>
    </row>
    <row r="294" spans="1:8" s="298" customFormat="1" ht="47.25">
      <c r="A294" s="302" t="s">
        <v>801</v>
      </c>
      <c r="B294" s="303" t="s">
        <v>297</v>
      </c>
      <c r="C294" s="303" t="s">
        <v>564</v>
      </c>
      <c r="D294" s="303" t="s">
        <v>265</v>
      </c>
      <c r="E294" s="309"/>
      <c r="F294" s="304">
        <f aca="true" t="shared" si="27" ref="F294:G296">F295</f>
        <v>219.5</v>
      </c>
      <c r="G294" s="304">
        <f t="shared" si="27"/>
        <v>219.46</v>
      </c>
      <c r="H294" s="308"/>
    </row>
    <row r="295" spans="1:8" s="298" customFormat="1" ht="15.75">
      <c r="A295" s="302" t="s">
        <v>557</v>
      </c>
      <c r="B295" s="303" t="s">
        <v>297</v>
      </c>
      <c r="C295" s="303" t="s">
        <v>564</v>
      </c>
      <c r="D295" s="303" t="s">
        <v>265</v>
      </c>
      <c r="E295" s="309" t="s">
        <v>558</v>
      </c>
      <c r="F295" s="304">
        <f t="shared" si="27"/>
        <v>219.5</v>
      </c>
      <c r="G295" s="304">
        <f t="shared" si="27"/>
        <v>219.46</v>
      </c>
      <c r="H295" s="308"/>
    </row>
    <row r="296" spans="1:8" s="298" customFormat="1" ht="31.5" customHeight="1">
      <c r="A296" s="302" t="s">
        <v>579</v>
      </c>
      <c r="B296" s="303" t="s">
        <v>297</v>
      </c>
      <c r="C296" s="303" t="s">
        <v>564</v>
      </c>
      <c r="D296" s="303" t="s">
        <v>265</v>
      </c>
      <c r="E296" s="309" t="s">
        <v>560</v>
      </c>
      <c r="F296" s="304">
        <f t="shared" si="27"/>
        <v>219.5</v>
      </c>
      <c r="G296" s="304">
        <f t="shared" si="27"/>
        <v>219.46</v>
      </c>
      <c r="H296" s="308"/>
    </row>
    <row r="297" spans="1:8" s="298" customFormat="1" ht="47.25">
      <c r="A297" s="302" t="s">
        <v>561</v>
      </c>
      <c r="B297" s="303" t="s">
        <v>297</v>
      </c>
      <c r="C297" s="303" t="s">
        <v>564</v>
      </c>
      <c r="D297" s="303" t="s">
        <v>265</v>
      </c>
      <c r="E297" s="309" t="s">
        <v>562</v>
      </c>
      <c r="F297" s="304">
        <v>219.5</v>
      </c>
      <c r="G297" s="304">
        <v>219.46</v>
      </c>
      <c r="H297" s="308"/>
    </row>
    <row r="298" spans="1:8" s="298" customFormat="1" ht="31.5">
      <c r="A298" s="305" t="s">
        <v>327</v>
      </c>
      <c r="B298" s="296" t="s">
        <v>297</v>
      </c>
      <c r="C298" s="296" t="s">
        <v>297</v>
      </c>
      <c r="D298" s="303"/>
      <c r="E298" s="303"/>
      <c r="F298" s="304">
        <f>F317+F299+F307</f>
        <v>10644.420600000001</v>
      </c>
      <c r="G298" s="304">
        <f>G317+G299+G307</f>
        <v>10268.81</v>
      </c>
      <c r="H298" s="308"/>
    </row>
    <row r="299" spans="1:8" s="298" customFormat="1" ht="31.5">
      <c r="A299" s="319" t="s">
        <v>328</v>
      </c>
      <c r="B299" s="303" t="s">
        <v>297</v>
      </c>
      <c r="C299" s="303" t="s">
        <v>297</v>
      </c>
      <c r="D299" s="303" t="s">
        <v>329</v>
      </c>
      <c r="E299" s="303"/>
      <c r="F299" s="304">
        <f>F300+F303</f>
        <v>7671.04</v>
      </c>
      <c r="G299" s="304">
        <f>G300+G303</f>
        <v>7328.18</v>
      </c>
      <c r="H299" s="308"/>
    </row>
    <row r="300" spans="1:8" s="298" customFormat="1" ht="47.25">
      <c r="A300" s="319" t="s">
        <v>330</v>
      </c>
      <c r="B300" s="303" t="s">
        <v>297</v>
      </c>
      <c r="C300" s="303" t="s">
        <v>297</v>
      </c>
      <c r="D300" s="303" t="s">
        <v>331</v>
      </c>
      <c r="E300" s="303"/>
      <c r="F300" s="304">
        <f>F301</f>
        <v>5280</v>
      </c>
      <c r="G300" s="304">
        <f>G301</f>
        <v>5206</v>
      </c>
      <c r="H300" s="308"/>
    </row>
    <row r="301" spans="1:8" s="298" customFormat="1" ht="15.75">
      <c r="A301" s="319" t="s">
        <v>569</v>
      </c>
      <c r="B301" s="303" t="s">
        <v>297</v>
      </c>
      <c r="C301" s="303" t="s">
        <v>297</v>
      </c>
      <c r="D301" s="303" t="s">
        <v>331</v>
      </c>
      <c r="E301" s="309" t="s">
        <v>570</v>
      </c>
      <c r="F301" s="304">
        <f>F302</f>
        <v>5280</v>
      </c>
      <c r="G301" s="304">
        <f>G302</f>
        <v>5206</v>
      </c>
      <c r="H301" s="308"/>
    </row>
    <row r="302" spans="1:8" s="298" customFormat="1" ht="63">
      <c r="A302" s="319" t="s">
        <v>325</v>
      </c>
      <c r="B302" s="303" t="s">
        <v>297</v>
      </c>
      <c r="C302" s="303" t="s">
        <v>297</v>
      </c>
      <c r="D302" s="303" t="s">
        <v>331</v>
      </c>
      <c r="E302" s="309" t="s">
        <v>326</v>
      </c>
      <c r="F302" s="304">
        <f>2400+1260+3210-1790-200+400</f>
        <v>5280</v>
      </c>
      <c r="G302" s="304">
        <v>5206</v>
      </c>
      <c r="H302" s="308"/>
    </row>
    <row r="303" spans="1:8" s="298" customFormat="1" ht="47.25">
      <c r="A303" s="319" t="s">
        <v>332</v>
      </c>
      <c r="B303" s="303" t="s">
        <v>297</v>
      </c>
      <c r="C303" s="303" t="s">
        <v>297</v>
      </c>
      <c r="D303" s="303" t="s">
        <v>333</v>
      </c>
      <c r="E303" s="309"/>
      <c r="F303" s="304">
        <f aca="true" t="shared" si="28" ref="F303:G305">F304</f>
        <v>2391.04</v>
      </c>
      <c r="G303" s="304">
        <f t="shared" si="28"/>
        <v>2122.18</v>
      </c>
      <c r="H303" s="308"/>
    </row>
    <row r="304" spans="1:8" s="298" customFormat="1" ht="15.75">
      <c r="A304" s="302" t="s">
        <v>557</v>
      </c>
      <c r="B304" s="303" t="s">
        <v>297</v>
      </c>
      <c r="C304" s="303" t="s">
        <v>297</v>
      </c>
      <c r="D304" s="303" t="s">
        <v>333</v>
      </c>
      <c r="E304" s="309" t="s">
        <v>558</v>
      </c>
      <c r="F304" s="304">
        <f t="shared" si="28"/>
        <v>2391.04</v>
      </c>
      <c r="G304" s="304">
        <f t="shared" si="28"/>
        <v>2122.18</v>
      </c>
      <c r="H304" s="308"/>
    </row>
    <row r="305" spans="1:8" s="298" customFormat="1" ht="47.25">
      <c r="A305" s="302" t="s">
        <v>559</v>
      </c>
      <c r="B305" s="303" t="s">
        <v>297</v>
      </c>
      <c r="C305" s="303" t="s">
        <v>297</v>
      </c>
      <c r="D305" s="303" t="s">
        <v>333</v>
      </c>
      <c r="E305" s="309" t="s">
        <v>560</v>
      </c>
      <c r="F305" s="304">
        <f t="shared" si="28"/>
        <v>2391.04</v>
      </c>
      <c r="G305" s="304">
        <f t="shared" si="28"/>
        <v>2122.18</v>
      </c>
      <c r="H305" s="308"/>
    </row>
    <row r="306" spans="1:8" s="298" customFormat="1" ht="47.25">
      <c r="A306" s="302" t="s">
        <v>561</v>
      </c>
      <c r="B306" s="303" t="s">
        <v>297</v>
      </c>
      <c r="C306" s="303" t="s">
        <v>297</v>
      </c>
      <c r="D306" s="303" t="s">
        <v>333</v>
      </c>
      <c r="E306" s="309" t="s">
        <v>562</v>
      </c>
      <c r="F306" s="304">
        <v>2391.04</v>
      </c>
      <c r="G306" s="304">
        <v>2122.18</v>
      </c>
      <c r="H306" s="308"/>
    </row>
    <row r="307" spans="1:8" s="298" customFormat="1" ht="15.75">
      <c r="A307" s="317" t="s">
        <v>611</v>
      </c>
      <c r="B307" s="303" t="s">
        <v>297</v>
      </c>
      <c r="C307" s="303" t="s">
        <v>297</v>
      </c>
      <c r="D307" s="303" t="s">
        <v>612</v>
      </c>
      <c r="E307" s="309"/>
      <c r="F307" s="304">
        <f>F308</f>
        <v>1125.3806</v>
      </c>
      <c r="G307" s="304">
        <f>G308</f>
        <v>1125.3799999999999</v>
      </c>
      <c r="H307" s="308"/>
    </row>
    <row r="308" spans="1:8" s="298" customFormat="1" ht="54.75" customHeight="1">
      <c r="A308" s="317" t="s">
        <v>305</v>
      </c>
      <c r="B308" s="303" t="s">
        <v>297</v>
      </c>
      <c r="C308" s="303" t="s">
        <v>297</v>
      </c>
      <c r="D308" s="303" t="s">
        <v>306</v>
      </c>
      <c r="E308" s="309"/>
      <c r="F308" s="304">
        <f>F309+F313</f>
        <v>1125.3806</v>
      </c>
      <c r="G308" s="304">
        <f>G309+G313</f>
        <v>1125.3799999999999</v>
      </c>
      <c r="H308" s="308"/>
    </row>
    <row r="309" spans="1:8" s="298" customFormat="1" ht="97.5" customHeight="1">
      <c r="A309" s="317" t="s">
        <v>796</v>
      </c>
      <c r="B309" s="303" t="s">
        <v>297</v>
      </c>
      <c r="C309" s="303" t="s">
        <v>297</v>
      </c>
      <c r="D309" s="303" t="s">
        <v>334</v>
      </c>
      <c r="E309" s="309"/>
      <c r="F309" s="304">
        <f aca="true" t="shared" si="29" ref="F309:G311">F310</f>
        <v>774.1806</v>
      </c>
      <c r="G309" s="304">
        <f t="shared" si="29"/>
        <v>774.18</v>
      </c>
      <c r="H309" s="308"/>
    </row>
    <row r="310" spans="1:8" s="298" customFormat="1" ht="15.75">
      <c r="A310" s="302" t="s">
        <v>557</v>
      </c>
      <c r="B310" s="303" t="s">
        <v>297</v>
      </c>
      <c r="C310" s="303" t="s">
        <v>297</v>
      </c>
      <c r="D310" s="303" t="s">
        <v>334</v>
      </c>
      <c r="E310" s="309" t="s">
        <v>558</v>
      </c>
      <c r="F310" s="304">
        <f t="shared" si="29"/>
        <v>774.1806</v>
      </c>
      <c r="G310" s="304">
        <f t="shared" si="29"/>
        <v>774.18</v>
      </c>
      <c r="H310" s="308"/>
    </row>
    <row r="311" spans="1:8" s="298" customFormat="1" ht="52.5" customHeight="1">
      <c r="A311" s="302" t="s">
        <v>579</v>
      </c>
      <c r="B311" s="303" t="s">
        <v>297</v>
      </c>
      <c r="C311" s="303" t="s">
        <v>297</v>
      </c>
      <c r="D311" s="303" t="s">
        <v>334</v>
      </c>
      <c r="E311" s="309" t="s">
        <v>560</v>
      </c>
      <c r="F311" s="304">
        <f t="shared" si="29"/>
        <v>774.1806</v>
      </c>
      <c r="G311" s="304">
        <f t="shared" si="29"/>
        <v>774.18</v>
      </c>
      <c r="H311" s="308"/>
    </row>
    <row r="312" spans="1:8" s="298" customFormat="1" ht="47.25">
      <c r="A312" s="302" t="s">
        <v>561</v>
      </c>
      <c r="B312" s="303" t="s">
        <v>297</v>
      </c>
      <c r="C312" s="303" t="s">
        <v>297</v>
      </c>
      <c r="D312" s="303" t="s">
        <v>334</v>
      </c>
      <c r="E312" s="309" t="s">
        <v>562</v>
      </c>
      <c r="F312" s="304">
        <v>774.1806</v>
      </c>
      <c r="G312" s="304">
        <v>774.18</v>
      </c>
      <c r="H312" s="308"/>
    </row>
    <row r="313" spans="1:8" s="298" customFormat="1" ht="47.25">
      <c r="A313" s="302" t="s">
        <v>697</v>
      </c>
      <c r="B313" s="303" t="s">
        <v>297</v>
      </c>
      <c r="C313" s="303" t="s">
        <v>297</v>
      </c>
      <c r="D313" s="303" t="s">
        <v>698</v>
      </c>
      <c r="E313" s="309"/>
      <c r="F313" s="304">
        <f aca="true" t="shared" si="30" ref="F313:G315">F314</f>
        <v>351.2</v>
      </c>
      <c r="G313" s="304">
        <f t="shared" si="30"/>
        <v>351.2</v>
      </c>
      <c r="H313" s="308"/>
    </row>
    <row r="314" spans="1:8" s="298" customFormat="1" ht="15.75">
      <c r="A314" s="302" t="s">
        <v>557</v>
      </c>
      <c r="B314" s="303" t="s">
        <v>297</v>
      </c>
      <c r="C314" s="303" t="s">
        <v>297</v>
      </c>
      <c r="D314" s="303" t="s">
        <v>698</v>
      </c>
      <c r="E314" s="309" t="s">
        <v>558</v>
      </c>
      <c r="F314" s="304">
        <f t="shared" si="30"/>
        <v>351.2</v>
      </c>
      <c r="G314" s="304">
        <f t="shared" si="30"/>
        <v>351.2</v>
      </c>
      <c r="H314" s="308"/>
    </row>
    <row r="315" spans="1:8" s="298" customFormat="1" ht="31.5" customHeight="1">
      <c r="A315" s="302" t="s">
        <v>579</v>
      </c>
      <c r="B315" s="303" t="s">
        <v>297</v>
      </c>
      <c r="C315" s="303" t="s">
        <v>297</v>
      </c>
      <c r="D315" s="303" t="s">
        <v>698</v>
      </c>
      <c r="E315" s="309" t="s">
        <v>560</v>
      </c>
      <c r="F315" s="304">
        <f t="shared" si="30"/>
        <v>351.2</v>
      </c>
      <c r="G315" s="304">
        <f t="shared" si="30"/>
        <v>351.2</v>
      </c>
      <c r="H315" s="308"/>
    </row>
    <row r="316" spans="1:8" s="298" customFormat="1" ht="47.25">
      <c r="A316" s="302" t="s">
        <v>561</v>
      </c>
      <c r="B316" s="303" t="s">
        <v>297</v>
      </c>
      <c r="C316" s="303" t="s">
        <v>297</v>
      </c>
      <c r="D316" s="303" t="s">
        <v>698</v>
      </c>
      <c r="E316" s="309" t="s">
        <v>562</v>
      </c>
      <c r="F316" s="304">
        <v>351.2</v>
      </c>
      <c r="G316" s="304">
        <v>351.2</v>
      </c>
      <c r="H316" s="308"/>
    </row>
    <row r="317" spans="1:8" s="298" customFormat="1" ht="31.5">
      <c r="A317" s="307" t="s">
        <v>621</v>
      </c>
      <c r="B317" s="303" t="s">
        <v>297</v>
      </c>
      <c r="C317" s="303" t="s">
        <v>297</v>
      </c>
      <c r="D317" s="303" t="s">
        <v>622</v>
      </c>
      <c r="E317" s="296"/>
      <c r="F317" s="304">
        <f>F322+F329+F318</f>
        <v>1848</v>
      </c>
      <c r="G317" s="304">
        <f>G322+G329+G318</f>
        <v>1815.25</v>
      </c>
      <c r="H317" s="308"/>
    </row>
    <row r="318" spans="1:8" s="298" customFormat="1" ht="78.75">
      <c r="A318" s="307" t="s">
        <v>310</v>
      </c>
      <c r="B318" s="303" t="s">
        <v>297</v>
      </c>
      <c r="C318" s="303" t="s">
        <v>297</v>
      </c>
      <c r="D318" s="303" t="s">
        <v>311</v>
      </c>
      <c r="E318" s="303"/>
      <c r="F318" s="304">
        <f aca="true" t="shared" si="31" ref="F318:G320">F319</f>
        <v>644</v>
      </c>
      <c r="G318" s="304">
        <f t="shared" si="31"/>
        <v>643.27</v>
      </c>
      <c r="H318" s="308"/>
    </row>
    <row r="319" spans="1:8" s="298" customFormat="1" ht="15.75">
      <c r="A319" s="302" t="s">
        <v>557</v>
      </c>
      <c r="B319" s="303" t="s">
        <v>297</v>
      </c>
      <c r="C319" s="303" t="s">
        <v>297</v>
      </c>
      <c r="D319" s="303" t="s">
        <v>311</v>
      </c>
      <c r="E319" s="309" t="s">
        <v>558</v>
      </c>
      <c r="F319" s="304">
        <f t="shared" si="31"/>
        <v>644</v>
      </c>
      <c r="G319" s="304">
        <f t="shared" si="31"/>
        <v>643.27</v>
      </c>
      <c r="H319" s="308"/>
    </row>
    <row r="320" spans="1:8" s="298" customFormat="1" ht="47.25">
      <c r="A320" s="302" t="s">
        <v>559</v>
      </c>
      <c r="B320" s="303" t="s">
        <v>297</v>
      </c>
      <c r="C320" s="303" t="s">
        <v>297</v>
      </c>
      <c r="D320" s="303" t="s">
        <v>311</v>
      </c>
      <c r="E320" s="309" t="s">
        <v>560</v>
      </c>
      <c r="F320" s="304">
        <f t="shared" si="31"/>
        <v>644</v>
      </c>
      <c r="G320" s="304">
        <f t="shared" si="31"/>
        <v>643.27</v>
      </c>
      <c r="H320" s="308"/>
    </row>
    <row r="321" spans="1:8" s="298" customFormat="1" ht="47.25">
      <c r="A321" s="302" t="s">
        <v>561</v>
      </c>
      <c r="B321" s="303" t="s">
        <v>297</v>
      </c>
      <c r="C321" s="303" t="s">
        <v>297</v>
      </c>
      <c r="D321" s="303" t="s">
        <v>311</v>
      </c>
      <c r="E321" s="309" t="s">
        <v>562</v>
      </c>
      <c r="F321" s="304">
        <v>644</v>
      </c>
      <c r="G321" s="304">
        <v>643.27</v>
      </c>
      <c r="H321" s="308"/>
    </row>
    <row r="322" spans="1:8" s="298" customFormat="1" ht="78.75">
      <c r="A322" s="307" t="s">
        <v>266</v>
      </c>
      <c r="B322" s="303" t="s">
        <v>297</v>
      </c>
      <c r="C322" s="303" t="s">
        <v>297</v>
      </c>
      <c r="D322" s="303" t="s">
        <v>267</v>
      </c>
      <c r="E322" s="296"/>
      <c r="F322" s="304">
        <f>F329+F326+F323</f>
        <v>1204</v>
      </c>
      <c r="G322" s="304">
        <f>G329+G326+G323</f>
        <v>1171.98</v>
      </c>
      <c r="H322" s="308"/>
    </row>
    <row r="323" spans="1:8" s="298" customFormat="1" ht="78.75">
      <c r="A323" s="302" t="s">
        <v>549</v>
      </c>
      <c r="B323" s="303" t="s">
        <v>297</v>
      </c>
      <c r="C323" s="303" t="s">
        <v>297</v>
      </c>
      <c r="D323" s="303" t="s">
        <v>267</v>
      </c>
      <c r="E323" s="309" t="s">
        <v>550</v>
      </c>
      <c r="F323" s="304">
        <f>F324</f>
        <v>194</v>
      </c>
      <c r="G323" s="304">
        <f>G324</f>
        <v>190.29</v>
      </c>
      <c r="H323" s="308"/>
    </row>
    <row r="324" spans="1:8" s="298" customFormat="1" ht="15.75">
      <c r="A324" s="302" t="s">
        <v>551</v>
      </c>
      <c r="B324" s="303" t="s">
        <v>297</v>
      </c>
      <c r="C324" s="303" t="s">
        <v>297</v>
      </c>
      <c r="D324" s="303" t="s">
        <v>267</v>
      </c>
      <c r="E324" s="309" t="s">
        <v>552</v>
      </c>
      <c r="F324" s="304">
        <f>F325</f>
        <v>194</v>
      </c>
      <c r="G324" s="304">
        <f>G325</f>
        <v>190.29</v>
      </c>
      <c r="H324" s="308"/>
    </row>
    <row r="325" spans="1:8" s="298" customFormat="1" ht="15.75">
      <c r="A325" s="302" t="s">
        <v>553</v>
      </c>
      <c r="B325" s="303" t="s">
        <v>297</v>
      </c>
      <c r="C325" s="303" t="s">
        <v>297</v>
      </c>
      <c r="D325" s="303" t="s">
        <v>267</v>
      </c>
      <c r="E325" s="309" t="s">
        <v>554</v>
      </c>
      <c r="F325" s="304">
        <v>194</v>
      </c>
      <c r="G325" s="304">
        <v>190.29</v>
      </c>
      <c r="H325" s="308"/>
    </row>
    <row r="326" spans="1:8" s="298" customFormat="1" ht="15.75">
      <c r="A326" s="302" t="s">
        <v>557</v>
      </c>
      <c r="B326" s="303" t="s">
        <v>297</v>
      </c>
      <c r="C326" s="303" t="s">
        <v>297</v>
      </c>
      <c r="D326" s="303" t="s">
        <v>267</v>
      </c>
      <c r="E326" s="303" t="s">
        <v>558</v>
      </c>
      <c r="F326" s="304">
        <f>F327</f>
        <v>1010</v>
      </c>
      <c r="G326" s="304">
        <f>G327</f>
        <v>981.69</v>
      </c>
      <c r="H326" s="308"/>
    </row>
    <row r="327" spans="1:8" s="298" customFormat="1" ht="31.5" customHeight="1">
      <c r="A327" s="302" t="s">
        <v>579</v>
      </c>
      <c r="B327" s="303" t="s">
        <v>297</v>
      </c>
      <c r="C327" s="303" t="s">
        <v>297</v>
      </c>
      <c r="D327" s="303" t="s">
        <v>267</v>
      </c>
      <c r="E327" s="303" t="s">
        <v>560</v>
      </c>
      <c r="F327" s="304">
        <f>F328</f>
        <v>1010</v>
      </c>
      <c r="G327" s="304">
        <f>G328</f>
        <v>981.69</v>
      </c>
      <c r="H327" s="308"/>
    </row>
    <row r="328" spans="1:8" s="298" customFormat="1" ht="46.5" customHeight="1">
      <c r="A328" s="302" t="s">
        <v>561</v>
      </c>
      <c r="B328" s="303" t="s">
        <v>297</v>
      </c>
      <c r="C328" s="303" t="s">
        <v>297</v>
      </c>
      <c r="D328" s="303" t="s">
        <v>267</v>
      </c>
      <c r="E328" s="303" t="s">
        <v>562</v>
      </c>
      <c r="F328" s="304">
        <v>1010</v>
      </c>
      <c r="G328" s="304">
        <v>981.69</v>
      </c>
      <c r="H328" s="308"/>
    </row>
    <row r="329" spans="1:8" s="298" customFormat="1" ht="15.75" customHeight="1" hidden="1">
      <c r="A329" s="319" t="s">
        <v>569</v>
      </c>
      <c r="B329" s="303" t="s">
        <v>297</v>
      </c>
      <c r="C329" s="303" t="s">
        <v>297</v>
      </c>
      <c r="D329" s="303" t="s">
        <v>267</v>
      </c>
      <c r="E329" s="303" t="s">
        <v>570</v>
      </c>
      <c r="F329" s="304">
        <f>F330</f>
        <v>0</v>
      </c>
      <c r="G329" s="304">
        <f>G330</f>
        <v>0</v>
      </c>
      <c r="H329" s="308"/>
    </row>
    <row r="330" spans="1:8" s="298" customFormat="1" ht="88.5" customHeight="1" hidden="1">
      <c r="A330" s="319" t="s">
        <v>325</v>
      </c>
      <c r="B330" s="303" t="s">
        <v>297</v>
      </c>
      <c r="C330" s="303" t="s">
        <v>297</v>
      </c>
      <c r="D330" s="303" t="s">
        <v>267</v>
      </c>
      <c r="E330" s="303" t="s">
        <v>326</v>
      </c>
      <c r="F330" s="304">
        <f>300-300</f>
        <v>0</v>
      </c>
      <c r="G330" s="304">
        <f>300-300</f>
        <v>0</v>
      </c>
      <c r="H330" s="308"/>
    </row>
    <row r="331" spans="1:7" s="298" customFormat="1" ht="15.75">
      <c r="A331" s="305" t="s">
        <v>699</v>
      </c>
      <c r="B331" s="296" t="s">
        <v>700</v>
      </c>
      <c r="C331" s="296"/>
      <c r="D331" s="296"/>
      <c r="E331" s="296"/>
      <c r="F331" s="306">
        <f>F332</f>
        <v>2400.8</v>
      </c>
      <c r="G331" s="306">
        <f>G332</f>
        <v>2251.7599999999998</v>
      </c>
    </row>
    <row r="332" spans="1:7" s="298" customFormat="1" ht="15.75">
      <c r="A332" s="305" t="s">
        <v>701</v>
      </c>
      <c r="B332" s="296" t="s">
        <v>700</v>
      </c>
      <c r="C332" s="296" t="s">
        <v>581</v>
      </c>
      <c r="D332" s="296"/>
      <c r="E332" s="296"/>
      <c r="F332" s="306">
        <f>F333</f>
        <v>2400.8</v>
      </c>
      <c r="G332" s="306">
        <f>G333</f>
        <v>2251.7599999999998</v>
      </c>
    </row>
    <row r="333" spans="1:7" ht="31.5">
      <c r="A333" s="307" t="s">
        <v>621</v>
      </c>
      <c r="B333" s="303" t="s">
        <v>700</v>
      </c>
      <c r="C333" s="303" t="s">
        <v>581</v>
      </c>
      <c r="D333" s="303" t="s">
        <v>622</v>
      </c>
      <c r="E333" s="303"/>
      <c r="F333" s="304">
        <f>F334+F349+F353+F339</f>
        <v>2400.8</v>
      </c>
      <c r="G333" s="304">
        <f>G334+G349+G353+G339</f>
        <v>2251.7599999999998</v>
      </c>
    </row>
    <row r="334" spans="1:7" ht="47.25">
      <c r="A334" s="307" t="s">
        <v>702</v>
      </c>
      <c r="B334" s="303" t="s">
        <v>700</v>
      </c>
      <c r="C334" s="303" t="s">
        <v>581</v>
      </c>
      <c r="D334" s="303" t="s">
        <v>703</v>
      </c>
      <c r="E334" s="303"/>
      <c r="F334" s="304">
        <f>F335</f>
        <v>45.8</v>
      </c>
      <c r="G334" s="304">
        <f>G335</f>
        <v>40.41</v>
      </c>
    </row>
    <row r="335" spans="1:7" ht="15.75">
      <c r="A335" s="302" t="s">
        <v>557</v>
      </c>
      <c r="B335" s="303" t="s">
        <v>700</v>
      </c>
      <c r="C335" s="303" t="s">
        <v>581</v>
      </c>
      <c r="D335" s="303" t="s">
        <v>703</v>
      </c>
      <c r="E335" s="309" t="s">
        <v>558</v>
      </c>
      <c r="F335" s="304">
        <f>F336</f>
        <v>45.8</v>
      </c>
      <c r="G335" s="304">
        <f>G336</f>
        <v>40.41</v>
      </c>
    </row>
    <row r="336" spans="1:7" s="298" customFormat="1" ht="53.25" customHeight="1">
      <c r="A336" s="302" t="s">
        <v>559</v>
      </c>
      <c r="B336" s="303" t="s">
        <v>700</v>
      </c>
      <c r="C336" s="303" t="s">
        <v>581</v>
      </c>
      <c r="D336" s="303" t="s">
        <v>703</v>
      </c>
      <c r="E336" s="309" t="s">
        <v>560</v>
      </c>
      <c r="F336" s="304">
        <f>F337+F338</f>
        <v>45.8</v>
      </c>
      <c r="G336" s="304">
        <f>G337+G338</f>
        <v>40.41</v>
      </c>
    </row>
    <row r="337" spans="1:7" s="298" customFormat="1" ht="53.25" customHeight="1">
      <c r="A337" s="302" t="s">
        <v>617</v>
      </c>
      <c r="B337" s="303" t="s">
        <v>700</v>
      </c>
      <c r="C337" s="303" t="s">
        <v>581</v>
      </c>
      <c r="D337" s="303" t="s">
        <v>703</v>
      </c>
      <c r="E337" s="309" t="s">
        <v>618</v>
      </c>
      <c r="F337" s="304">
        <v>20</v>
      </c>
      <c r="G337" s="304">
        <f>667.6-239.6-408</f>
        <v>20</v>
      </c>
    </row>
    <row r="338" spans="1:7" ht="45.75" customHeight="1">
      <c r="A338" s="302" t="s">
        <v>561</v>
      </c>
      <c r="B338" s="303" t="s">
        <v>700</v>
      </c>
      <c r="C338" s="303" t="s">
        <v>581</v>
      </c>
      <c r="D338" s="303" t="s">
        <v>703</v>
      </c>
      <c r="E338" s="309" t="s">
        <v>562</v>
      </c>
      <c r="F338" s="304">
        <v>25.8</v>
      </c>
      <c r="G338" s="304">
        <v>20.41</v>
      </c>
    </row>
    <row r="339" spans="1:7" s="298" customFormat="1" ht="0.75" customHeight="1" hidden="1">
      <c r="A339" s="302" t="s">
        <v>260</v>
      </c>
      <c r="B339" s="303" t="s">
        <v>700</v>
      </c>
      <c r="C339" s="303" t="s">
        <v>581</v>
      </c>
      <c r="D339" s="303" t="s">
        <v>261</v>
      </c>
      <c r="E339" s="309"/>
      <c r="F339" s="304">
        <f>F340+F344</f>
        <v>0</v>
      </c>
      <c r="G339" s="304">
        <f>G340+G344</f>
        <v>0</v>
      </c>
    </row>
    <row r="340" spans="1:7" s="298" customFormat="1" ht="100.5" customHeight="1" hidden="1">
      <c r="A340" s="302" t="s">
        <v>262</v>
      </c>
      <c r="B340" s="303" t="s">
        <v>700</v>
      </c>
      <c r="C340" s="303" t="s">
        <v>581</v>
      </c>
      <c r="D340" s="303" t="s">
        <v>263</v>
      </c>
      <c r="E340" s="309"/>
      <c r="F340" s="304">
        <f aca="true" t="shared" si="32" ref="F340:G342">F341</f>
        <v>0</v>
      </c>
      <c r="G340" s="304">
        <f t="shared" si="32"/>
        <v>0</v>
      </c>
    </row>
    <row r="341" spans="1:7" s="298" customFormat="1" ht="53.25" customHeight="1" hidden="1">
      <c r="A341" s="302" t="s">
        <v>264</v>
      </c>
      <c r="B341" s="303" t="s">
        <v>700</v>
      </c>
      <c r="C341" s="303" t="s">
        <v>581</v>
      </c>
      <c r="D341" s="303" t="s">
        <v>263</v>
      </c>
      <c r="E341" s="309" t="s">
        <v>558</v>
      </c>
      <c r="F341" s="304">
        <f t="shared" si="32"/>
        <v>0</v>
      </c>
      <c r="G341" s="304">
        <f t="shared" si="32"/>
        <v>0</v>
      </c>
    </row>
    <row r="342" spans="1:7" s="298" customFormat="1" ht="48" customHeight="1" hidden="1">
      <c r="A342" s="302" t="s">
        <v>557</v>
      </c>
      <c r="B342" s="303" t="s">
        <v>700</v>
      </c>
      <c r="C342" s="303" t="s">
        <v>581</v>
      </c>
      <c r="D342" s="303" t="s">
        <v>263</v>
      </c>
      <c r="E342" s="309" t="s">
        <v>560</v>
      </c>
      <c r="F342" s="304">
        <f t="shared" si="32"/>
        <v>0</v>
      </c>
      <c r="G342" s="304">
        <f t="shared" si="32"/>
        <v>0</v>
      </c>
    </row>
    <row r="343" spans="1:7" s="298" customFormat="1" ht="53.25" customHeight="1" hidden="1">
      <c r="A343" s="302" t="s">
        <v>617</v>
      </c>
      <c r="B343" s="303" t="s">
        <v>700</v>
      </c>
      <c r="C343" s="303" t="s">
        <v>581</v>
      </c>
      <c r="D343" s="303" t="s">
        <v>263</v>
      </c>
      <c r="E343" s="309" t="s">
        <v>618</v>
      </c>
      <c r="F343" s="304">
        <f>100-100</f>
        <v>0</v>
      </c>
      <c r="G343" s="304">
        <f>100-100</f>
        <v>0</v>
      </c>
    </row>
    <row r="344" spans="1:7" s="298" customFormat="1" ht="53.25" customHeight="1" hidden="1">
      <c r="A344" s="302" t="s">
        <v>801</v>
      </c>
      <c r="B344" s="303" t="s">
        <v>700</v>
      </c>
      <c r="C344" s="303" t="s">
        <v>581</v>
      </c>
      <c r="D344" s="303" t="s">
        <v>265</v>
      </c>
      <c r="E344" s="309"/>
      <c r="F344" s="304">
        <f aca="true" t="shared" si="33" ref="F344:G346">F345</f>
        <v>0</v>
      </c>
      <c r="G344" s="304">
        <f t="shared" si="33"/>
        <v>0</v>
      </c>
    </row>
    <row r="345" spans="1:7" s="298" customFormat="1" ht="53.25" customHeight="1" hidden="1">
      <c r="A345" s="302" t="s">
        <v>557</v>
      </c>
      <c r="B345" s="303" t="s">
        <v>700</v>
      </c>
      <c r="C345" s="303" t="s">
        <v>581</v>
      </c>
      <c r="D345" s="303" t="s">
        <v>265</v>
      </c>
      <c r="E345" s="309" t="s">
        <v>558</v>
      </c>
      <c r="F345" s="304">
        <f t="shared" si="33"/>
        <v>0</v>
      </c>
      <c r="G345" s="304">
        <f t="shared" si="33"/>
        <v>0</v>
      </c>
    </row>
    <row r="346" spans="1:7" s="298" customFormat="1" ht="53.25" customHeight="1" hidden="1">
      <c r="A346" s="302" t="s">
        <v>579</v>
      </c>
      <c r="B346" s="303" t="s">
        <v>700</v>
      </c>
      <c r="C346" s="303" t="s">
        <v>581</v>
      </c>
      <c r="D346" s="303" t="s">
        <v>265</v>
      </c>
      <c r="E346" s="309" t="s">
        <v>560</v>
      </c>
      <c r="F346" s="304">
        <f t="shared" si="33"/>
        <v>0</v>
      </c>
      <c r="G346" s="304">
        <f t="shared" si="33"/>
        <v>0</v>
      </c>
    </row>
    <row r="347" spans="1:7" s="298" customFormat="1" ht="51.75" customHeight="1" hidden="1">
      <c r="A347" s="302" t="s">
        <v>617</v>
      </c>
      <c r="B347" s="303" t="s">
        <v>700</v>
      </c>
      <c r="C347" s="303" t="s">
        <v>581</v>
      </c>
      <c r="D347" s="303" t="s">
        <v>265</v>
      </c>
      <c r="E347" s="309" t="s">
        <v>618</v>
      </c>
      <c r="F347" s="304">
        <f>1132.2+0.2-1132.4</f>
        <v>0</v>
      </c>
      <c r="G347" s="304">
        <f>1132.2+0.2-1132.4</f>
        <v>0</v>
      </c>
    </row>
    <row r="348" spans="1:7" ht="47.25" customHeight="1" hidden="1">
      <c r="A348" s="302" t="s">
        <v>561</v>
      </c>
      <c r="B348" s="303" t="s">
        <v>700</v>
      </c>
      <c r="C348" s="303" t="s">
        <v>581</v>
      </c>
      <c r="D348" s="303" t="s">
        <v>703</v>
      </c>
      <c r="E348" s="309" t="s">
        <v>562</v>
      </c>
      <c r="F348" s="304">
        <v>0</v>
      </c>
      <c r="G348" s="304">
        <v>0</v>
      </c>
    </row>
    <row r="349" spans="1:7" s="298" customFormat="1" ht="47.25">
      <c r="A349" s="307" t="s">
        <v>704</v>
      </c>
      <c r="B349" s="303" t="s">
        <v>700</v>
      </c>
      <c r="C349" s="303" t="s">
        <v>581</v>
      </c>
      <c r="D349" s="309" t="s">
        <v>705</v>
      </c>
      <c r="E349" s="296"/>
      <c r="F349" s="304">
        <f aca="true" t="shared" si="34" ref="F349:G351">F350</f>
        <v>2280</v>
      </c>
      <c r="G349" s="304">
        <f t="shared" si="34"/>
        <v>2143.77</v>
      </c>
    </row>
    <row r="350" spans="1:7" s="298" customFormat="1" ht="15.75">
      <c r="A350" s="302" t="s">
        <v>557</v>
      </c>
      <c r="B350" s="303" t="s">
        <v>700</v>
      </c>
      <c r="C350" s="303" t="s">
        <v>581</v>
      </c>
      <c r="D350" s="309" t="s">
        <v>705</v>
      </c>
      <c r="E350" s="303" t="s">
        <v>558</v>
      </c>
      <c r="F350" s="304">
        <f t="shared" si="34"/>
        <v>2280</v>
      </c>
      <c r="G350" s="304">
        <f t="shared" si="34"/>
        <v>2143.77</v>
      </c>
    </row>
    <row r="351" spans="1:7" s="298" customFormat="1" ht="47.25">
      <c r="A351" s="302" t="s">
        <v>559</v>
      </c>
      <c r="B351" s="303" t="s">
        <v>700</v>
      </c>
      <c r="C351" s="303" t="s">
        <v>581</v>
      </c>
      <c r="D351" s="309" t="s">
        <v>705</v>
      </c>
      <c r="E351" s="303" t="s">
        <v>560</v>
      </c>
      <c r="F351" s="304">
        <f t="shared" si="34"/>
        <v>2280</v>
      </c>
      <c r="G351" s="304">
        <f t="shared" si="34"/>
        <v>2143.77</v>
      </c>
    </row>
    <row r="352" spans="1:7" s="298" customFormat="1" ht="47.25">
      <c r="A352" s="302" t="s">
        <v>561</v>
      </c>
      <c r="B352" s="303" t="s">
        <v>700</v>
      </c>
      <c r="C352" s="303" t="s">
        <v>581</v>
      </c>
      <c r="D352" s="309" t="s">
        <v>705</v>
      </c>
      <c r="E352" s="303" t="s">
        <v>562</v>
      </c>
      <c r="F352" s="304">
        <v>2280</v>
      </c>
      <c r="G352" s="304">
        <v>2143.77</v>
      </c>
    </row>
    <row r="353" spans="1:7" s="298" customFormat="1" ht="15.75">
      <c r="A353" s="302" t="s">
        <v>706</v>
      </c>
      <c r="B353" s="303" t="s">
        <v>700</v>
      </c>
      <c r="C353" s="303" t="s">
        <v>581</v>
      </c>
      <c r="D353" s="309" t="s">
        <v>707</v>
      </c>
      <c r="E353" s="296"/>
      <c r="F353" s="304">
        <f aca="true" t="shared" si="35" ref="F353:G355">F354</f>
        <v>75</v>
      </c>
      <c r="G353" s="304">
        <f t="shared" si="35"/>
        <v>67.58</v>
      </c>
    </row>
    <row r="354" spans="1:7" s="298" customFormat="1" ht="15.75">
      <c r="A354" s="302" t="s">
        <v>557</v>
      </c>
      <c r="B354" s="303" t="s">
        <v>700</v>
      </c>
      <c r="C354" s="303" t="s">
        <v>581</v>
      </c>
      <c r="D354" s="309" t="s">
        <v>707</v>
      </c>
      <c r="E354" s="303" t="s">
        <v>558</v>
      </c>
      <c r="F354" s="304">
        <f t="shared" si="35"/>
        <v>75</v>
      </c>
      <c r="G354" s="304">
        <f t="shared" si="35"/>
        <v>67.58</v>
      </c>
    </row>
    <row r="355" spans="1:7" s="298" customFormat="1" ht="47.25">
      <c r="A355" s="302" t="s">
        <v>559</v>
      </c>
      <c r="B355" s="303" t="s">
        <v>700</v>
      </c>
      <c r="C355" s="303" t="s">
        <v>581</v>
      </c>
      <c r="D355" s="309" t="s">
        <v>707</v>
      </c>
      <c r="E355" s="303" t="s">
        <v>560</v>
      </c>
      <c r="F355" s="304">
        <f t="shared" si="35"/>
        <v>75</v>
      </c>
      <c r="G355" s="304">
        <f t="shared" si="35"/>
        <v>67.58</v>
      </c>
    </row>
    <row r="356" spans="1:7" ht="47.25">
      <c r="A356" s="302" t="s">
        <v>561</v>
      </c>
      <c r="B356" s="303" t="s">
        <v>700</v>
      </c>
      <c r="C356" s="303" t="s">
        <v>581</v>
      </c>
      <c r="D356" s="309" t="s">
        <v>707</v>
      </c>
      <c r="E356" s="303" t="s">
        <v>562</v>
      </c>
      <c r="F356" s="304">
        <v>75</v>
      </c>
      <c r="G356" s="304">
        <v>67.58</v>
      </c>
    </row>
    <row r="357" spans="1:7" s="298" customFormat="1" ht="30" customHeight="1">
      <c r="A357" s="305" t="s">
        <v>708</v>
      </c>
      <c r="B357" s="296" t="s">
        <v>289</v>
      </c>
      <c r="C357" s="296"/>
      <c r="D357" s="296"/>
      <c r="E357" s="296"/>
      <c r="F357" s="300">
        <f aca="true" t="shared" si="36" ref="F357:G361">F358</f>
        <v>8.6</v>
      </c>
      <c r="G357" s="300">
        <f t="shared" si="36"/>
        <v>8.58</v>
      </c>
    </row>
    <row r="358" spans="1:7" s="298" customFormat="1" ht="15.75">
      <c r="A358" s="320" t="s">
        <v>709</v>
      </c>
      <c r="B358" s="312" t="s">
        <v>289</v>
      </c>
      <c r="C358" s="312" t="s">
        <v>540</v>
      </c>
      <c r="D358" s="312"/>
      <c r="E358" s="312"/>
      <c r="F358" s="306">
        <f t="shared" si="36"/>
        <v>8.6</v>
      </c>
      <c r="G358" s="306">
        <f t="shared" si="36"/>
        <v>8.58</v>
      </c>
    </row>
    <row r="359" spans="1:7" ht="37.5" customHeight="1">
      <c r="A359" s="310" t="s">
        <v>710</v>
      </c>
      <c r="B359" s="309" t="s">
        <v>289</v>
      </c>
      <c r="C359" s="309" t="s">
        <v>540</v>
      </c>
      <c r="D359" s="309" t="s">
        <v>711</v>
      </c>
      <c r="E359" s="309"/>
      <c r="F359" s="304">
        <f t="shared" si="36"/>
        <v>8.6</v>
      </c>
      <c r="G359" s="304">
        <f t="shared" si="36"/>
        <v>8.58</v>
      </c>
    </row>
    <row r="360" spans="1:7" ht="31.5">
      <c r="A360" s="310" t="s">
        <v>712</v>
      </c>
      <c r="B360" s="309" t="s">
        <v>289</v>
      </c>
      <c r="C360" s="309" t="s">
        <v>540</v>
      </c>
      <c r="D360" s="309" t="s">
        <v>713</v>
      </c>
      <c r="E360" s="309"/>
      <c r="F360" s="304">
        <f t="shared" si="36"/>
        <v>8.6</v>
      </c>
      <c r="G360" s="304">
        <f t="shared" si="36"/>
        <v>8.58</v>
      </c>
    </row>
    <row r="361" spans="1:7" ht="15.75">
      <c r="A361" s="310" t="s">
        <v>714</v>
      </c>
      <c r="B361" s="309" t="s">
        <v>289</v>
      </c>
      <c r="C361" s="309" t="s">
        <v>540</v>
      </c>
      <c r="D361" s="309" t="s">
        <v>713</v>
      </c>
      <c r="E361" s="309" t="s">
        <v>715</v>
      </c>
      <c r="F361" s="304">
        <f t="shared" si="36"/>
        <v>8.6</v>
      </c>
      <c r="G361" s="304">
        <f t="shared" si="36"/>
        <v>8.58</v>
      </c>
    </row>
    <row r="362" spans="1:7" ht="44.25" customHeight="1">
      <c r="A362" s="310" t="s">
        <v>716</v>
      </c>
      <c r="B362" s="309" t="s">
        <v>289</v>
      </c>
      <c r="C362" s="309" t="s">
        <v>540</v>
      </c>
      <c r="D362" s="309" t="s">
        <v>713</v>
      </c>
      <c r="E362" s="309" t="s">
        <v>717</v>
      </c>
      <c r="F362" s="304">
        <v>8.6</v>
      </c>
      <c r="G362" s="304">
        <v>8.58</v>
      </c>
    </row>
    <row r="363" spans="1:7" ht="18.75">
      <c r="A363" s="321" t="s">
        <v>718</v>
      </c>
      <c r="B363" s="296" t="s">
        <v>719</v>
      </c>
      <c r="C363" s="296" t="s">
        <v>719</v>
      </c>
      <c r="D363" s="296" t="s">
        <v>720</v>
      </c>
      <c r="E363" s="296" t="s">
        <v>721</v>
      </c>
      <c r="F363" s="306">
        <f>F11+F147+F157+F167+F223+F331+F357</f>
        <v>71571.9306</v>
      </c>
      <c r="G363" s="306">
        <f>G11+G147+G157+G167+G223+G331+G357</f>
        <v>49144.676</v>
      </c>
    </row>
    <row r="364" spans="2:7" ht="15.75">
      <c r="B364" s="322"/>
      <c r="D364" s="323"/>
      <c r="F364" s="322"/>
      <c r="G364" s="322"/>
    </row>
    <row r="365" spans="2:7" ht="15.75">
      <c r="B365" s="322"/>
      <c r="D365" s="323"/>
      <c r="F365" s="322"/>
      <c r="G365" s="322"/>
    </row>
    <row r="366" spans="2:7" ht="15.75">
      <c r="B366" s="322"/>
      <c r="D366" s="323"/>
      <c r="F366" s="322"/>
      <c r="G366" s="322"/>
    </row>
    <row r="367" spans="2:7" ht="15.75">
      <c r="B367" s="322"/>
      <c r="D367" s="323"/>
      <c r="F367" s="322"/>
      <c r="G367" s="322"/>
    </row>
    <row r="368" spans="2:7" ht="15.75">
      <c r="B368" s="322"/>
      <c r="D368" s="323"/>
      <c r="F368" s="322"/>
      <c r="G368" s="322"/>
    </row>
    <row r="369" spans="2:7" ht="15.75">
      <c r="B369" s="322"/>
      <c r="D369" s="323"/>
      <c r="F369" s="308"/>
      <c r="G369" s="308"/>
    </row>
    <row r="370" spans="2:7" ht="15.75">
      <c r="B370" s="322"/>
      <c r="D370" s="323"/>
      <c r="F370" s="308"/>
      <c r="G370" s="308"/>
    </row>
    <row r="371" spans="1:7" ht="15.75">
      <c r="A371" s="324"/>
      <c r="B371" s="325"/>
      <c r="C371" s="324"/>
      <c r="D371" s="324"/>
      <c r="E371" s="324"/>
      <c r="F371" s="325"/>
      <c r="G371" s="325"/>
    </row>
    <row r="373" spans="1:7" s="324" customFormat="1" ht="15.75">
      <c r="A373" s="291"/>
      <c r="B373" s="291"/>
      <c r="C373" s="291"/>
      <c r="D373" s="291"/>
      <c r="E373" s="291"/>
      <c r="F373" s="291"/>
      <c r="G373" s="291"/>
    </row>
  </sheetData>
  <sheetProtection/>
  <mergeCells count="12">
    <mergeCell ref="A5:G5"/>
    <mergeCell ref="A1:G1"/>
    <mergeCell ref="A2:G2"/>
    <mergeCell ref="A3:G3"/>
    <mergeCell ref="A4:G4"/>
    <mergeCell ref="A7:F7"/>
    <mergeCell ref="F9:G9"/>
    <mergeCell ref="A9:A10"/>
    <mergeCell ref="B9:B10"/>
    <mergeCell ref="C9:C10"/>
    <mergeCell ref="D9:D10"/>
    <mergeCell ref="E9:E10"/>
  </mergeCells>
  <printOptions/>
  <pageMargins left="0.7874015748031497" right="0.1968503937007874" top="0.1968503937007874" bottom="0.1968503937007874" header="0.5118110236220472" footer="0.5118110236220472"/>
  <pageSetup fitToHeight="43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0"/>
  <sheetViews>
    <sheetView zoomScale="82" zoomScaleNormal="82" zoomScalePageLayoutView="0" workbookViewId="0" topLeftCell="A1">
      <selection activeCell="A7" sqref="A7:E7"/>
    </sheetView>
  </sheetViews>
  <sheetFormatPr defaultColWidth="9.00390625" defaultRowHeight="15.75"/>
  <cols>
    <col min="2" max="2" width="20.50390625" style="0" customWidth="1"/>
    <col min="3" max="3" width="37.25390625" style="0" customWidth="1"/>
    <col min="4" max="4" width="17.375" style="0" customWidth="1"/>
  </cols>
  <sheetData>
    <row r="1" ht="15.75">
      <c r="E1" s="267" t="s">
        <v>124</v>
      </c>
    </row>
    <row r="2" ht="15.75">
      <c r="E2" s="267" t="s">
        <v>118</v>
      </c>
    </row>
    <row r="3" ht="15.75">
      <c r="E3" s="267" t="s">
        <v>119</v>
      </c>
    </row>
    <row r="4" ht="15.75">
      <c r="E4" s="267" t="s">
        <v>120</v>
      </c>
    </row>
    <row r="5" ht="15.75">
      <c r="E5" s="267" t="s">
        <v>121</v>
      </c>
    </row>
    <row r="6" ht="15.75">
      <c r="D6" s="231"/>
    </row>
    <row r="7" spans="1:5" ht="30.75" customHeight="1">
      <c r="A7" s="371" t="s">
        <v>131</v>
      </c>
      <c r="B7" s="352"/>
      <c r="C7" s="352"/>
      <c r="D7" s="352"/>
      <c r="E7" s="352"/>
    </row>
    <row r="8" ht="15.75">
      <c r="E8" s="293" t="s">
        <v>533</v>
      </c>
    </row>
    <row r="9" spans="1:5" ht="15.75">
      <c r="A9" s="368" t="s">
        <v>134</v>
      </c>
      <c r="B9" s="368" t="s">
        <v>132</v>
      </c>
      <c r="C9" s="368" t="s">
        <v>133</v>
      </c>
      <c r="D9" s="372" t="s">
        <v>813</v>
      </c>
      <c r="E9" s="373"/>
    </row>
    <row r="10" spans="1:5" ht="157.5" customHeight="1">
      <c r="A10" s="368"/>
      <c r="B10" s="368"/>
      <c r="C10" s="368"/>
      <c r="D10" s="268" t="s">
        <v>135</v>
      </c>
      <c r="E10" s="268" t="s">
        <v>122</v>
      </c>
    </row>
    <row r="11" spans="1:5" ht="15.75">
      <c r="A11" s="273">
        <v>1</v>
      </c>
      <c r="B11" s="195">
        <v>2</v>
      </c>
      <c r="C11" s="195">
        <v>3</v>
      </c>
      <c r="D11" s="195">
        <v>4</v>
      </c>
      <c r="E11" s="195">
        <v>5</v>
      </c>
    </row>
    <row r="12" spans="1:5" ht="38.25">
      <c r="A12" s="285" t="s">
        <v>136</v>
      </c>
      <c r="B12" s="286"/>
      <c r="C12" s="272" t="s">
        <v>137</v>
      </c>
      <c r="D12" s="196">
        <f>D13+D37</f>
        <v>39500.03705</v>
      </c>
      <c r="E12" s="196">
        <f>E13+E37</f>
        <v>29356.63786</v>
      </c>
    </row>
    <row r="13" spans="1:5" ht="15.75">
      <c r="A13" s="215" t="s">
        <v>136</v>
      </c>
      <c r="B13" s="215" t="s">
        <v>138</v>
      </c>
      <c r="C13" s="222" t="s">
        <v>339</v>
      </c>
      <c r="D13" s="196">
        <f>D14+D17+D24+D28+D31+D34</f>
        <v>970.9</v>
      </c>
      <c r="E13" s="196">
        <f>E14+E17+E24+E28+E31+E34</f>
        <v>848.15</v>
      </c>
    </row>
    <row r="14" spans="1:5" ht="15.75">
      <c r="A14" s="215" t="s">
        <v>136</v>
      </c>
      <c r="B14" s="215" t="s">
        <v>152</v>
      </c>
      <c r="C14" s="222" t="s">
        <v>520</v>
      </c>
      <c r="D14" s="199">
        <f>D15</f>
        <v>0.8</v>
      </c>
      <c r="E14" s="199">
        <f>E15</f>
        <v>0.8</v>
      </c>
    </row>
    <row r="15" spans="1:5" ht="51">
      <c r="A15" s="274" t="s">
        <v>136</v>
      </c>
      <c r="B15" s="246" t="s">
        <v>153</v>
      </c>
      <c r="C15" s="256" t="s">
        <v>228</v>
      </c>
      <c r="D15" s="257">
        <f>D16</f>
        <v>0.8</v>
      </c>
      <c r="E15" s="257">
        <f>E16</f>
        <v>0.8</v>
      </c>
    </row>
    <row r="16" spans="1:5" ht="76.5">
      <c r="A16" s="274" t="s">
        <v>136</v>
      </c>
      <c r="B16" s="194" t="s">
        <v>154</v>
      </c>
      <c r="C16" s="219" t="s">
        <v>229</v>
      </c>
      <c r="D16" s="198">
        <f>1-0.2</f>
        <v>0.8</v>
      </c>
      <c r="E16" s="198">
        <v>0.8</v>
      </c>
    </row>
    <row r="17" spans="1:5" ht="38.25">
      <c r="A17" s="215" t="s">
        <v>136</v>
      </c>
      <c r="B17" s="215" t="s">
        <v>156</v>
      </c>
      <c r="C17" s="222" t="s">
        <v>51</v>
      </c>
      <c r="D17" s="203">
        <f>D18+D21</f>
        <v>247</v>
      </c>
      <c r="E17" s="203">
        <f>E18+E21</f>
        <v>204.96</v>
      </c>
    </row>
    <row r="18" spans="1:5" ht="89.25">
      <c r="A18" s="215" t="s">
        <v>136</v>
      </c>
      <c r="B18" s="215" t="s">
        <v>155</v>
      </c>
      <c r="C18" s="223" t="s">
        <v>338</v>
      </c>
      <c r="D18" s="196">
        <f>D19</f>
        <v>1</v>
      </c>
      <c r="E18" s="196">
        <f>E19</f>
        <v>0</v>
      </c>
    </row>
    <row r="19" spans="1:5" ht="102">
      <c r="A19" s="274" t="s">
        <v>136</v>
      </c>
      <c r="B19" s="193" t="s">
        <v>159</v>
      </c>
      <c r="C19" s="243" t="s">
        <v>200</v>
      </c>
      <c r="D19" s="205">
        <f>D20</f>
        <v>1</v>
      </c>
      <c r="E19" s="205">
        <f>E20</f>
        <v>0</v>
      </c>
    </row>
    <row r="20" spans="1:5" ht="76.5">
      <c r="A20" s="274" t="s">
        <v>136</v>
      </c>
      <c r="B20" s="193" t="s">
        <v>160</v>
      </c>
      <c r="C20" s="243" t="s">
        <v>198</v>
      </c>
      <c r="D20" s="205">
        <v>1</v>
      </c>
      <c r="E20" s="205">
        <v>0</v>
      </c>
    </row>
    <row r="21" spans="1:5" ht="108">
      <c r="A21" s="274" t="s">
        <v>136</v>
      </c>
      <c r="B21" s="239" t="s">
        <v>161</v>
      </c>
      <c r="C21" s="245" t="s">
        <v>201</v>
      </c>
      <c r="D21" s="259">
        <f>D22</f>
        <v>246</v>
      </c>
      <c r="E21" s="269">
        <f>E22</f>
        <v>204.96</v>
      </c>
    </row>
    <row r="22" spans="1:5" ht="89.25">
      <c r="A22" s="274" t="s">
        <v>136</v>
      </c>
      <c r="B22" s="246" t="s">
        <v>162</v>
      </c>
      <c r="C22" s="244" t="s">
        <v>202</v>
      </c>
      <c r="D22" s="258">
        <f>D23</f>
        <v>246</v>
      </c>
      <c r="E22" s="258">
        <f>E23</f>
        <v>204.96</v>
      </c>
    </row>
    <row r="23" spans="1:5" ht="76.5">
      <c r="A23" s="274" t="s">
        <v>136</v>
      </c>
      <c r="B23" s="193" t="s">
        <v>163</v>
      </c>
      <c r="C23" s="216" t="s">
        <v>340</v>
      </c>
      <c r="D23" s="205">
        <v>246</v>
      </c>
      <c r="E23" s="205">
        <v>204.96</v>
      </c>
    </row>
    <row r="24" spans="1:5" ht="25.5">
      <c r="A24" s="274" t="s">
        <v>136</v>
      </c>
      <c r="B24" s="218" t="s">
        <v>164</v>
      </c>
      <c r="C24" s="225" t="s">
        <v>387</v>
      </c>
      <c r="D24" s="207">
        <f aca="true" t="shared" si="0" ref="D24:E26">D25</f>
        <v>102</v>
      </c>
      <c r="E24" s="207">
        <f t="shared" si="0"/>
        <v>77.34</v>
      </c>
    </row>
    <row r="25" spans="1:5" ht="15.75">
      <c r="A25" s="274" t="s">
        <v>136</v>
      </c>
      <c r="B25" s="239" t="s">
        <v>165</v>
      </c>
      <c r="C25" s="245" t="s">
        <v>212</v>
      </c>
      <c r="D25" s="259">
        <f t="shared" si="0"/>
        <v>102</v>
      </c>
      <c r="E25" s="269">
        <f t="shared" si="0"/>
        <v>77.34</v>
      </c>
    </row>
    <row r="26" spans="1:5" ht="25.5">
      <c r="A26" s="274" t="s">
        <v>136</v>
      </c>
      <c r="B26" s="246" t="s">
        <v>166</v>
      </c>
      <c r="C26" s="244" t="s">
        <v>210</v>
      </c>
      <c r="D26" s="258">
        <f t="shared" si="0"/>
        <v>102</v>
      </c>
      <c r="E26" s="258">
        <f t="shared" si="0"/>
        <v>77.34</v>
      </c>
    </row>
    <row r="27" spans="1:5" ht="25.5">
      <c r="A27" s="274" t="s">
        <v>136</v>
      </c>
      <c r="B27" s="194" t="s">
        <v>167</v>
      </c>
      <c r="C27" s="224" t="s">
        <v>207</v>
      </c>
      <c r="D27" s="204">
        <f>70+5+27</f>
        <v>102</v>
      </c>
      <c r="E27" s="204">
        <v>77.34</v>
      </c>
    </row>
    <row r="28" spans="1:5" ht="25.5">
      <c r="A28" s="218" t="s">
        <v>136</v>
      </c>
      <c r="B28" s="218" t="s">
        <v>168</v>
      </c>
      <c r="C28" s="225" t="s">
        <v>63</v>
      </c>
      <c r="D28" s="207">
        <f>D29</f>
        <v>560</v>
      </c>
      <c r="E28" s="207">
        <f>E29</f>
        <v>558.5</v>
      </c>
    </row>
    <row r="29" spans="1:5" ht="94.5">
      <c r="A29" s="239" t="s">
        <v>136</v>
      </c>
      <c r="B29" s="239" t="s">
        <v>169</v>
      </c>
      <c r="C29" s="245" t="s">
        <v>905</v>
      </c>
      <c r="D29" s="269">
        <f>D30</f>
        <v>560</v>
      </c>
      <c r="E29" s="269">
        <f>E30</f>
        <v>558.5</v>
      </c>
    </row>
    <row r="30" spans="1:5" ht="102">
      <c r="A30" s="274" t="s">
        <v>136</v>
      </c>
      <c r="B30" s="193" t="s">
        <v>170</v>
      </c>
      <c r="C30" s="216" t="s">
        <v>205</v>
      </c>
      <c r="D30" s="205">
        <f>410+390+2000-2240</f>
        <v>560</v>
      </c>
      <c r="E30" s="205">
        <v>558.5</v>
      </c>
    </row>
    <row r="31" spans="1:5" ht="15.75">
      <c r="A31" s="218" t="s">
        <v>136</v>
      </c>
      <c r="B31" s="218" t="s">
        <v>171</v>
      </c>
      <c r="C31" s="225" t="s">
        <v>70</v>
      </c>
      <c r="D31" s="207">
        <f>D32</f>
        <v>61.1</v>
      </c>
      <c r="E31" s="207">
        <f>E32</f>
        <v>10.92</v>
      </c>
    </row>
    <row r="32" spans="1:5" ht="40.5">
      <c r="A32" s="239" t="s">
        <v>136</v>
      </c>
      <c r="B32" s="239" t="s">
        <v>203</v>
      </c>
      <c r="C32" s="238" t="s">
        <v>204</v>
      </c>
      <c r="D32" s="269">
        <f>D33</f>
        <v>61.1</v>
      </c>
      <c r="E32" s="269">
        <f>E33</f>
        <v>10.92</v>
      </c>
    </row>
    <row r="33" spans="1:5" ht="38.25">
      <c r="A33" s="274" t="s">
        <v>136</v>
      </c>
      <c r="B33" s="193" t="s">
        <v>172</v>
      </c>
      <c r="C33" s="216" t="s">
        <v>835</v>
      </c>
      <c r="D33" s="197">
        <f>20.1+41</f>
        <v>61.1</v>
      </c>
      <c r="E33" s="197">
        <v>10.92</v>
      </c>
    </row>
    <row r="34" spans="1:5" ht="15.75">
      <c r="A34" s="215" t="s">
        <v>136</v>
      </c>
      <c r="B34" s="215" t="s">
        <v>173</v>
      </c>
      <c r="C34" s="222" t="s">
        <v>80</v>
      </c>
      <c r="D34" s="207">
        <f>D35</f>
        <v>0</v>
      </c>
      <c r="E34" s="207">
        <f>E35</f>
        <v>-4.37</v>
      </c>
    </row>
    <row r="35" spans="1:5" ht="27">
      <c r="A35" s="239" t="s">
        <v>136</v>
      </c>
      <c r="B35" s="239" t="s">
        <v>174</v>
      </c>
      <c r="C35" s="245" t="s">
        <v>667</v>
      </c>
      <c r="D35" s="259">
        <f>D36</f>
        <v>0</v>
      </c>
      <c r="E35" s="269">
        <f>E36</f>
        <v>-4.37</v>
      </c>
    </row>
    <row r="36" spans="1:5" ht="38.25">
      <c r="A36" s="274" t="s">
        <v>136</v>
      </c>
      <c r="B36" s="193" t="s">
        <v>175</v>
      </c>
      <c r="C36" s="216" t="s">
        <v>125</v>
      </c>
      <c r="D36" s="205">
        <v>0</v>
      </c>
      <c r="E36" s="205">
        <v>-4.37</v>
      </c>
    </row>
    <row r="37" spans="1:5" ht="15.75">
      <c r="A37" s="275" t="s">
        <v>136</v>
      </c>
      <c r="B37" s="190" t="s">
        <v>176</v>
      </c>
      <c r="C37" s="212" t="s">
        <v>130</v>
      </c>
      <c r="D37" s="207">
        <f>D38+D57</f>
        <v>38529.13705</v>
      </c>
      <c r="E37" s="207">
        <f>E38+E57</f>
        <v>28508.487859999997</v>
      </c>
    </row>
    <row r="38" spans="1:5" ht="26.25">
      <c r="A38" s="275" t="s">
        <v>136</v>
      </c>
      <c r="B38" s="190" t="s">
        <v>177</v>
      </c>
      <c r="C38" s="212" t="s">
        <v>341</v>
      </c>
      <c r="D38" s="207">
        <f>D39+D44+D55</f>
        <v>38529.13705</v>
      </c>
      <c r="E38" s="207">
        <f>E39+E44+E55</f>
        <v>29673.307859999997</v>
      </c>
    </row>
    <row r="39" spans="1:5" ht="27">
      <c r="A39" s="239" t="s">
        <v>136</v>
      </c>
      <c r="B39" s="245" t="s">
        <v>178</v>
      </c>
      <c r="C39" s="245" t="s">
        <v>343</v>
      </c>
      <c r="D39" s="261">
        <f>D40+D42</f>
        <v>15257.89</v>
      </c>
      <c r="E39" s="261">
        <f>E40+E42</f>
        <v>15257.89</v>
      </c>
    </row>
    <row r="40" spans="1:5" ht="15.75">
      <c r="A40" s="260" t="s">
        <v>136</v>
      </c>
      <c r="B40" s="260" t="s">
        <v>179</v>
      </c>
      <c r="C40" s="262" t="s">
        <v>342</v>
      </c>
      <c r="D40" s="263">
        <f>D41</f>
        <v>14294.789999999999</v>
      </c>
      <c r="E40" s="263">
        <f>E41</f>
        <v>14294.789999999999</v>
      </c>
    </row>
    <row r="41" spans="1:5" ht="26.25">
      <c r="A41" s="274" t="s">
        <v>136</v>
      </c>
      <c r="B41" s="186" t="s">
        <v>180</v>
      </c>
      <c r="C41" s="211" t="s">
        <v>823</v>
      </c>
      <c r="D41" s="209">
        <f>6315.65+7542.04+437.1</f>
        <v>14294.789999999999</v>
      </c>
      <c r="E41" s="209">
        <f>6315.65+7542.04+437.1</f>
        <v>14294.789999999999</v>
      </c>
    </row>
    <row r="42" spans="1:5" ht="15.75">
      <c r="A42" s="260" t="s">
        <v>136</v>
      </c>
      <c r="B42" s="260" t="s">
        <v>181</v>
      </c>
      <c r="C42" s="262" t="s">
        <v>110</v>
      </c>
      <c r="D42" s="263">
        <f>D43</f>
        <v>963.1</v>
      </c>
      <c r="E42" s="263">
        <f>E43</f>
        <v>963.1</v>
      </c>
    </row>
    <row r="43" spans="1:5" ht="15.75">
      <c r="A43" s="274" t="s">
        <v>136</v>
      </c>
      <c r="B43" s="186" t="s">
        <v>182</v>
      </c>
      <c r="C43" s="211" t="s">
        <v>112</v>
      </c>
      <c r="D43" s="209">
        <v>963.1</v>
      </c>
      <c r="E43" s="209">
        <v>963.1</v>
      </c>
    </row>
    <row r="44" spans="1:5" ht="54">
      <c r="A44" s="276" t="s">
        <v>136</v>
      </c>
      <c r="B44" s="264" t="s">
        <v>183</v>
      </c>
      <c r="C44" s="264" t="s">
        <v>344</v>
      </c>
      <c r="D44" s="261">
        <f>D48+D45</f>
        <v>23111.64705</v>
      </c>
      <c r="E44" s="261">
        <f>E48+E45</f>
        <v>14255.81786</v>
      </c>
    </row>
    <row r="45" spans="1:5" ht="25.5">
      <c r="A45" s="277" t="s">
        <v>136</v>
      </c>
      <c r="B45" s="260" t="s">
        <v>184</v>
      </c>
      <c r="C45" s="265" t="s">
        <v>117</v>
      </c>
      <c r="D45" s="263">
        <f>D46</f>
        <v>372.2</v>
      </c>
      <c r="E45" s="263">
        <f>E46</f>
        <v>351.2</v>
      </c>
    </row>
    <row r="46" spans="1:5" ht="57" customHeight="1">
      <c r="A46" s="274" t="s">
        <v>136</v>
      </c>
      <c r="B46" s="186" t="s">
        <v>185</v>
      </c>
      <c r="C46" s="210" t="s">
        <v>115</v>
      </c>
      <c r="D46" s="209">
        <f>351.2+21</f>
        <v>372.2</v>
      </c>
      <c r="E46" s="209">
        <v>351.2</v>
      </c>
    </row>
    <row r="47" spans="1:5" ht="0.75" customHeight="1" hidden="1">
      <c r="A47" s="274" t="s">
        <v>136</v>
      </c>
      <c r="B47" s="186" t="s">
        <v>185</v>
      </c>
      <c r="C47" s="210" t="s">
        <v>797</v>
      </c>
      <c r="D47" s="266">
        <v>21</v>
      </c>
      <c r="E47" s="266"/>
    </row>
    <row r="48" spans="1:5" ht="15.75">
      <c r="A48" s="260" t="s">
        <v>136</v>
      </c>
      <c r="B48" s="260" t="s">
        <v>186</v>
      </c>
      <c r="C48" s="265" t="s">
        <v>506</v>
      </c>
      <c r="D48" s="263">
        <f>D49</f>
        <v>22739.44705</v>
      </c>
      <c r="E48" s="263">
        <f>E49</f>
        <v>13904.617859999998</v>
      </c>
    </row>
    <row r="49" spans="1:5" ht="23.25" customHeight="1">
      <c r="A49" s="274" t="s">
        <v>136</v>
      </c>
      <c r="B49" s="186" t="s">
        <v>187</v>
      </c>
      <c r="C49" s="210" t="s">
        <v>192</v>
      </c>
      <c r="D49" s="263">
        <f>D50+D51+D52+D53+D54</f>
        <v>22739.44705</v>
      </c>
      <c r="E49" s="263">
        <f>E50+E51+E52+E53+E54</f>
        <v>13904.617859999998</v>
      </c>
    </row>
    <row r="50" spans="1:5" ht="63.75" hidden="1">
      <c r="A50" s="274" t="s">
        <v>136</v>
      </c>
      <c r="B50" s="186" t="s">
        <v>187</v>
      </c>
      <c r="C50" s="210" t="s">
        <v>799</v>
      </c>
      <c r="D50" s="209">
        <v>8835</v>
      </c>
      <c r="E50" s="209">
        <v>6523.13726</v>
      </c>
    </row>
    <row r="51" spans="1:5" ht="89.25" hidden="1">
      <c r="A51" s="274" t="s">
        <v>136</v>
      </c>
      <c r="B51" s="186" t="s">
        <v>187</v>
      </c>
      <c r="C51" s="210" t="s">
        <v>796</v>
      </c>
      <c r="D51" s="209">
        <v>774.1806</v>
      </c>
      <c r="E51" s="209">
        <v>774.1806</v>
      </c>
    </row>
    <row r="52" spans="1:5" ht="38.25" hidden="1">
      <c r="A52" s="274" t="s">
        <v>136</v>
      </c>
      <c r="B52" s="186" t="s">
        <v>187</v>
      </c>
      <c r="C52" s="210" t="s">
        <v>798</v>
      </c>
      <c r="D52" s="209">
        <v>62</v>
      </c>
      <c r="E52" s="209">
        <v>62</v>
      </c>
    </row>
    <row r="53" spans="1:5" ht="38.25" hidden="1">
      <c r="A53" s="274" t="s">
        <v>136</v>
      </c>
      <c r="B53" s="186" t="s">
        <v>187</v>
      </c>
      <c r="C53" s="210" t="s">
        <v>801</v>
      </c>
      <c r="D53" s="209">
        <f>5454.4+1090.9</f>
        <v>6545.299999999999</v>
      </c>
      <c r="E53" s="209">
        <f>5454.4+1090.9</f>
        <v>6545.299999999999</v>
      </c>
    </row>
    <row r="54" spans="1:5" ht="51" hidden="1">
      <c r="A54" s="274" t="s">
        <v>136</v>
      </c>
      <c r="B54" s="186" t="s">
        <v>187</v>
      </c>
      <c r="C54" s="210" t="s">
        <v>802</v>
      </c>
      <c r="D54" s="209">
        <v>6522.96645</v>
      </c>
      <c r="E54" s="209">
        <v>0</v>
      </c>
    </row>
    <row r="55" spans="1:5" ht="38.25">
      <c r="A55" s="278" t="s">
        <v>136</v>
      </c>
      <c r="B55" s="230" t="s">
        <v>188</v>
      </c>
      <c r="C55" s="230" t="s">
        <v>345</v>
      </c>
      <c r="D55" s="208">
        <f>D56</f>
        <v>159.6</v>
      </c>
      <c r="E55" s="208">
        <f>E56</f>
        <v>159.6</v>
      </c>
    </row>
    <row r="56" spans="1:5" ht="51.75">
      <c r="A56" s="274" t="s">
        <v>136</v>
      </c>
      <c r="B56" s="186" t="s">
        <v>189</v>
      </c>
      <c r="C56" s="211" t="s">
        <v>829</v>
      </c>
      <c r="D56" s="209">
        <v>159.6</v>
      </c>
      <c r="E56" s="209">
        <v>159.6</v>
      </c>
    </row>
    <row r="57" spans="1:5" ht="51">
      <c r="A57" s="278" t="s">
        <v>136</v>
      </c>
      <c r="B57" s="230" t="s">
        <v>190</v>
      </c>
      <c r="C57" s="230" t="s">
        <v>127</v>
      </c>
      <c r="D57" s="208">
        <f>D58</f>
        <v>0</v>
      </c>
      <c r="E57" s="208">
        <f>E58</f>
        <v>-1164.82</v>
      </c>
    </row>
    <row r="58" spans="1:5" ht="51.75">
      <c r="A58" s="287" t="s">
        <v>136</v>
      </c>
      <c r="B58" s="288" t="s">
        <v>191</v>
      </c>
      <c r="C58" s="270" t="s">
        <v>128</v>
      </c>
      <c r="D58" s="209">
        <v>0</v>
      </c>
      <c r="E58" s="209">
        <v>-1164.82</v>
      </c>
    </row>
    <row r="59" spans="1:5" ht="15.75">
      <c r="A59" s="285">
        <v>182</v>
      </c>
      <c r="B59" s="286"/>
      <c r="C59" s="286" t="s">
        <v>193</v>
      </c>
      <c r="D59" s="208">
        <f>D60</f>
        <v>24063.8</v>
      </c>
      <c r="E59" s="208">
        <f>E60</f>
        <v>25959.82</v>
      </c>
    </row>
    <row r="60" spans="1:5" ht="15.75">
      <c r="A60" s="289">
        <v>182</v>
      </c>
      <c r="B60" s="290" t="s">
        <v>138</v>
      </c>
      <c r="C60" s="222" t="s">
        <v>339</v>
      </c>
      <c r="D60" s="282">
        <f>D61+D66</f>
        <v>24063.8</v>
      </c>
      <c r="E60" s="282">
        <f>E61+E66</f>
        <v>25959.82</v>
      </c>
    </row>
    <row r="61" spans="1:5" ht="15.75">
      <c r="A61" s="279">
        <v>182</v>
      </c>
      <c r="B61" s="215" t="s">
        <v>139</v>
      </c>
      <c r="C61" s="222" t="s">
        <v>913</v>
      </c>
      <c r="D61" s="196">
        <f>D62</f>
        <v>23885.5</v>
      </c>
      <c r="E61" s="196">
        <f>E62</f>
        <v>25771.02</v>
      </c>
    </row>
    <row r="62" spans="1:5" ht="15.75">
      <c r="A62" s="280">
        <v>182</v>
      </c>
      <c r="B62" s="239" t="s">
        <v>140</v>
      </c>
      <c r="C62" s="238" t="s">
        <v>915</v>
      </c>
      <c r="D62" s="240">
        <f>D63+D64+D65</f>
        <v>23885.5</v>
      </c>
      <c r="E62" s="240">
        <f>E63+E64+E65</f>
        <v>25771.02</v>
      </c>
    </row>
    <row r="63" spans="1:5" ht="76.5">
      <c r="A63" s="271">
        <v>182</v>
      </c>
      <c r="B63" s="193" t="s">
        <v>141</v>
      </c>
      <c r="C63" s="216" t="s">
        <v>625</v>
      </c>
      <c r="D63" s="197">
        <f>17799.5+685.5+2500+400+2500-5</f>
        <v>23880</v>
      </c>
      <c r="E63" s="197">
        <f>25777.95</f>
        <v>25777.95</v>
      </c>
    </row>
    <row r="64" spans="1:5" ht="114.75">
      <c r="A64" s="271">
        <v>182</v>
      </c>
      <c r="B64" s="193" t="s">
        <v>142</v>
      </c>
      <c r="C64" s="216" t="s">
        <v>627</v>
      </c>
      <c r="D64" s="197">
        <f>0.5+5</f>
        <v>5.5</v>
      </c>
      <c r="E64" s="197">
        <v>5.07</v>
      </c>
    </row>
    <row r="65" spans="1:5" ht="51">
      <c r="A65" s="271">
        <v>182</v>
      </c>
      <c r="B65" s="193" t="s">
        <v>143</v>
      </c>
      <c r="C65" s="216" t="s">
        <v>18</v>
      </c>
      <c r="D65" s="197">
        <v>0</v>
      </c>
      <c r="E65" s="197">
        <v>-12</v>
      </c>
    </row>
    <row r="66" spans="1:5" ht="15.75">
      <c r="A66" s="279">
        <v>182</v>
      </c>
      <c r="B66" s="215" t="s">
        <v>144</v>
      </c>
      <c r="C66" s="222" t="s">
        <v>29</v>
      </c>
      <c r="D66" s="196">
        <f>D67+D69</f>
        <v>178.3</v>
      </c>
      <c r="E66" s="196">
        <f>E67+E69</f>
        <v>188.8</v>
      </c>
    </row>
    <row r="67" spans="1:5" ht="15.75">
      <c r="A67" s="280">
        <v>182</v>
      </c>
      <c r="B67" s="239" t="s">
        <v>145</v>
      </c>
      <c r="C67" s="238" t="s">
        <v>30</v>
      </c>
      <c r="D67" s="251">
        <f>D68</f>
        <v>18</v>
      </c>
      <c r="E67" s="251">
        <f>E68</f>
        <v>17.58</v>
      </c>
    </row>
    <row r="68" spans="1:5" ht="51">
      <c r="A68" s="271">
        <v>182</v>
      </c>
      <c r="B68" s="193" t="s">
        <v>146</v>
      </c>
      <c r="C68" s="216" t="s">
        <v>503</v>
      </c>
      <c r="D68" s="197">
        <v>18</v>
      </c>
      <c r="E68" s="197">
        <v>17.58</v>
      </c>
    </row>
    <row r="69" spans="1:5" ht="15.75">
      <c r="A69" s="279">
        <v>182</v>
      </c>
      <c r="B69" s="239" t="s">
        <v>147</v>
      </c>
      <c r="C69" s="238" t="s">
        <v>31</v>
      </c>
      <c r="D69" s="251">
        <f>D72+D70</f>
        <v>160.3</v>
      </c>
      <c r="E69" s="251">
        <f>E72+E70</f>
        <v>171.22</v>
      </c>
    </row>
    <row r="70" spans="1:5" ht="51">
      <c r="A70" s="281">
        <v>182</v>
      </c>
      <c r="B70" s="246" t="s">
        <v>148</v>
      </c>
      <c r="C70" s="244" t="s">
        <v>106</v>
      </c>
      <c r="D70" s="247">
        <f>D71</f>
        <v>0.3</v>
      </c>
      <c r="E70" s="247">
        <f>E71</f>
        <v>0.28</v>
      </c>
    </row>
    <row r="71" spans="1:5" ht="76.5">
      <c r="A71" s="271">
        <v>182</v>
      </c>
      <c r="B71" s="193" t="s">
        <v>149</v>
      </c>
      <c r="C71" s="216" t="s">
        <v>108</v>
      </c>
      <c r="D71" s="197">
        <v>0.3</v>
      </c>
      <c r="E71" s="197">
        <f>0.28</f>
        <v>0.28</v>
      </c>
    </row>
    <row r="72" spans="1:5" ht="51">
      <c r="A72" s="281">
        <v>182</v>
      </c>
      <c r="B72" s="246" t="s">
        <v>150</v>
      </c>
      <c r="C72" s="244" t="s">
        <v>803</v>
      </c>
      <c r="D72" s="247">
        <f>D73</f>
        <v>160</v>
      </c>
      <c r="E72" s="247">
        <f>E73</f>
        <v>170.94</v>
      </c>
    </row>
    <row r="73" spans="1:5" ht="76.5">
      <c r="A73" s="271">
        <v>182</v>
      </c>
      <c r="B73" s="193" t="s">
        <v>151</v>
      </c>
      <c r="C73" s="216" t="s">
        <v>504</v>
      </c>
      <c r="D73" s="197">
        <v>160</v>
      </c>
      <c r="E73" s="197">
        <f>170.94</f>
        <v>170.94</v>
      </c>
    </row>
    <row r="74" spans="1:5" ht="42.75" customHeight="1">
      <c r="A74" s="285" t="s">
        <v>194</v>
      </c>
      <c r="B74" s="286"/>
      <c r="C74" s="223" t="s">
        <v>195</v>
      </c>
      <c r="D74" s="284">
        <f aca="true" t="shared" si="1" ref="D74:E78">D75</f>
        <v>220</v>
      </c>
      <c r="E74" s="284">
        <f t="shared" si="1"/>
        <v>278.4</v>
      </c>
    </row>
    <row r="75" spans="1:5" ht="15.75">
      <c r="A75" s="215" t="s">
        <v>194</v>
      </c>
      <c r="B75" s="215" t="s">
        <v>138</v>
      </c>
      <c r="C75" s="222" t="s">
        <v>339</v>
      </c>
      <c r="D75" s="282">
        <f t="shared" si="1"/>
        <v>220</v>
      </c>
      <c r="E75" s="282">
        <f t="shared" si="1"/>
        <v>278.4</v>
      </c>
    </row>
    <row r="76" spans="1:5" ht="38.25">
      <c r="A76" s="215" t="s">
        <v>194</v>
      </c>
      <c r="B76" s="215" t="s">
        <v>156</v>
      </c>
      <c r="C76" s="222" t="s">
        <v>51</v>
      </c>
      <c r="D76" s="203">
        <f t="shared" si="1"/>
        <v>220</v>
      </c>
      <c r="E76" s="203">
        <f t="shared" si="1"/>
        <v>278.4</v>
      </c>
    </row>
    <row r="77" spans="1:5" ht="89.25">
      <c r="A77" s="215" t="s">
        <v>194</v>
      </c>
      <c r="B77" s="215" t="s">
        <v>155</v>
      </c>
      <c r="C77" s="223" t="s">
        <v>338</v>
      </c>
      <c r="D77" s="196">
        <f t="shared" si="1"/>
        <v>220</v>
      </c>
      <c r="E77" s="196">
        <f t="shared" si="1"/>
        <v>278.4</v>
      </c>
    </row>
    <row r="78" spans="1:5" ht="76.5">
      <c r="A78" s="246" t="s">
        <v>194</v>
      </c>
      <c r="B78" s="246" t="s">
        <v>157</v>
      </c>
      <c r="C78" s="256" t="s">
        <v>903</v>
      </c>
      <c r="D78" s="257">
        <f t="shared" si="1"/>
        <v>220</v>
      </c>
      <c r="E78" s="257">
        <f t="shared" si="1"/>
        <v>278.4</v>
      </c>
    </row>
    <row r="79" spans="1:5" ht="76.5">
      <c r="A79" s="246" t="s">
        <v>194</v>
      </c>
      <c r="B79" s="246" t="s">
        <v>158</v>
      </c>
      <c r="C79" s="243" t="s">
        <v>841</v>
      </c>
      <c r="D79" s="197">
        <v>220</v>
      </c>
      <c r="E79" s="257">
        <v>278.4</v>
      </c>
    </row>
    <row r="80" spans="1:5" ht="15.75">
      <c r="A80" s="369" t="s">
        <v>196</v>
      </c>
      <c r="B80" s="370"/>
      <c r="C80" s="273"/>
      <c r="D80" s="283">
        <f>D12+D59+D75</f>
        <v>63783.83705</v>
      </c>
      <c r="E80" s="283">
        <f>E12+E59+E75</f>
        <v>55594.85786</v>
      </c>
    </row>
  </sheetData>
  <sheetProtection/>
  <mergeCells count="6">
    <mergeCell ref="A9:A10"/>
    <mergeCell ref="A80:B80"/>
    <mergeCell ref="A7:E7"/>
    <mergeCell ref="D9:E9"/>
    <mergeCell ref="B9:B10"/>
    <mergeCell ref="C9:C10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U771"/>
  <sheetViews>
    <sheetView view="pageBreakPreview" zoomScale="84" zoomScaleSheetLayoutView="84" workbookViewId="0" topLeftCell="A1">
      <selection activeCell="A7" sqref="A7:D7"/>
    </sheetView>
  </sheetViews>
  <sheetFormatPr defaultColWidth="10.25390625" defaultRowHeight="15.75" outlineLevelRow="2"/>
  <cols>
    <col min="1" max="1" width="58.125" style="178" customWidth="1"/>
    <col min="2" max="2" width="22.25390625" style="187" customWidth="1"/>
    <col min="3" max="3" width="17.25390625" style="178" customWidth="1"/>
    <col min="4" max="4" width="14.875" style="178" customWidth="1"/>
    <col min="5" max="11" width="9.00390625" style="177" hidden="1" customWidth="1"/>
    <col min="12" max="12" width="1.875" style="177" hidden="1" customWidth="1"/>
    <col min="13" max="23" width="9.00390625" style="177" hidden="1" customWidth="1"/>
    <col min="24" max="24" width="6.75390625" style="177" hidden="1" customWidth="1"/>
    <col min="25" max="38" width="9.00390625" style="177" hidden="1" customWidth="1"/>
    <col min="39" max="39" width="4.875" style="177" hidden="1" customWidth="1"/>
    <col min="40" max="52" width="9.00390625" style="177" hidden="1" customWidth="1"/>
    <col min="53" max="53" width="5.50390625" style="177" hidden="1" customWidth="1"/>
    <col min="54" max="57" width="9.00390625" style="177" hidden="1" customWidth="1"/>
    <col min="58" max="66" width="9.00390625" style="178" hidden="1" customWidth="1"/>
    <col min="67" max="67" width="7.125" style="178" hidden="1" customWidth="1"/>
    <col min="68" max="80" width="9.00390625" style="178" hidden="1" customWidth="1"/>
    <col min="81" max="81" width="3.625" style="178" hidden="1" customWidth="1"/>
    <col min="82" max="93" width="9.00390625" style="178" hidden="1" customWidth="1"/>
    <col min="94" max="94" width="6.75390625" style="178" hidden="1" customWidth="1"/>
    <col min="95" max="107" width="9.00390625" style="178" hidden="1" customWidth="1"/>
    <col min="108" max="108" width="2.875" style="178" hidden="1" customWidth="1"/>
    <col min="109" max="120" width="9.00390625" style="178" hidden="1" customWidth="1"/>
    <col min="121" max="121" width="4.875" style="178" hidden="1" customWidth="1"/>
    <col min="122" max="133" width="9.00390625" style="178" hidden="1" customWidth="1"/>
    <col min="134" max="134" width="2.125" style="178" hidden="1" customWidth="1"/>
    <col min="135" max="148" width="9.00390625" style="178" hidden="1" customWidth="1"/>
    <col min="149" max="149" width="6.625" style="178" hidden="1" customWidth="1"/>
    <col min="150" max="162" width="9.00390625" style="178" hidden="1" customWidth="1"/>
    <col min="163" max="163" width="8.25390625" style="178" hidden="1" customWidth="1"/>
    <col min="164" max="177" width="9.00390625" style="178" hidden="1" customWidth="1"/>
    <col min="178" max="178" width="0.875" style="178" hidden="1" customWidth="1"/>
    <col min="179" max="189" width="9.00390625" style="178" hidden="1" customWidth="1"/>
    <col min="190" max="190" width="1.25" style="178" hidden="1" customWidth="1"/>
    <col min="191" max="203" width="9.00390625" style="178" hidden="1" customWidth="1"/>
    <col min="204" max="204" width="1.37890625" style="178" hidden="1" customWidth="1"/>
    <col min="205" max="219" width="9.00390625" style="178" hidden="1" customWidth="1"/>
    <col min="220" max="220" width="1.75390625" style="178" hidden="1" customWidth="1"/>
    <col min="221" max="240" width="9.00390625" style="178" hidden="1" customWidth="1"/>
    <col min="241" max="241" width="4.50390625" style="178" hidden="1" customWidth="1"/>
    <col min="242" max="254" width="9.00390625" style="178" hidden="1" customWidth="1"/>
    <col min="255" max="255" width="5.25390625" style="178" hidden="1" customWidth="1"/>
    <col min="256" max="16384" width="10.25390625" style="178" customWidth="1"/>
  </cols>
  <sheetData>
    <row r="1" spans="2:9" s="232" customFormat="1" ht="12.75" customHeight="1">
      <c r="B1" s="267"/>
      <c r="C1" s="267"/>
      <c r="D1" s="267" t="s">
        <v>124</v>
      </c>
      <c r="E1" s="236" t="s">
        <v>812</v>
      </c>
      <c r="F1" s="237"/>
      <c r="G1" s="237"/>
      <c r="H1" s="237"/>
      <c r="I1" s="237"/>
    </row>
    <row r="2" spans="2:11" s="232" customFormat="1" ht="12.75" customHeight="1">
      <c r="B2" s="267"/>
      <c r="C2" s="267"/>
      <c r="D2" s="267" t="s">
        <v>118</v>
      </c>
      <c r="E2" s="235"/>
      <c r="F2" s="235"/>
      <c r="G2" s="235"/>
      <c r="H2" s="235"/>
      <c r="I2" s="235"/>
      <c r="K2" s="233"/>
    </row>
    <row r="3" spans="2:11" s="232" customFormat="1" ht="12.75" customHeight="1">
      <c r="B3" s="267"/>
      <c r="C3" s="267"/>
      <c r="D3" s="267" t="s">
        <v>119</v>
      </c>
      <c r="E3" s="235"/>
      <c r="F3" s="235"/>
      <c r="G3" s="235"/>
      <c r="H3" s="235"/>
      <c r="I3" s="235"/>
      <c r="K3" s="233"/>
    </row>
    <row r="4" spans="2:11" s="232" customFormat="1" ht="14.25" customHeight="1">
      <c r="B4" s="267"/>
      <c r="C4" s="267"/>
      <c r="D4" s="267" t="s">
        <v>120</v>
      </c>
      <c r="E4" s="235"/>
      <c r="F4" s="235"/>
      <c r="G4" s="235"/>
      <c r="H4" s="235"/>
      <c r="I4" s="235"/>
      <c r="K4" s="233"/>
    </row>
    <row r="5" spans="2:11" s="232" customFormat="1" ht="12.75" customHeight="1">
      <c r="B5" s="267"/>
      <c r="C5" s="267"/>
      <c r="D5" s="267" t="s">
        <v>121</v>
      </c>
      <c r="E5" s="235"/>
      <c r="F5" s="235"/>
      <c r="G5" s="235"/>
      <c r="H5" s="235"/>
      <c r="I5" s="235"/>
      <c r="K5" s="233"/>
    </row>
    <row r="6" spans="1:11" s="232" customFormat="1" ht="12" customHeight="1">
      <c r="A6" s="231"/>
      <c r="B6" s="234"/>
      <c r="C6" s="235"/>
      <c r="D6" s="235"/>
      <c r="E6" s="235"/>
      <c r="F6" s="235"/>
      <c r="G6" s="235"/>
      <c r="H6" s="235"/>
      <c r="I6" s="235"/>
      <c r="K6" s="233"/>
    </row>
    <row r="7" spans="1:5" s="2" customFormat="1" ht="34.5" customHeight="1">
      <c r="A7" s="371" t="s">
        <v>530</v>
      </c>
      <c r="B7" s="376"/>
      <c r="C7" s="376"/>
      <c r="D7" s="376"/>
      <c r="E7" s="189"/>
    </row>
    <row r="8" spans="1:5" s="2" customFormat="1" ht="6" customHeight="1">
      <c r="A8" s="374"/>
      <c r="B8" s="374"/>
      <c r="C8" s="374"/>
      <c r="D8" s="375"/>
      <c r="E8" s="189"/>
    </row>
    <row r="9" spans="1:5" s="2" customFormat="1" ht="15.75">
      <c r="A9" s="3"/>
      <c r="B9" s="4"/>
      <c r="C9" s="185"/>
      <c r="D9" s="293" t="s">
        <v>533</v>
      </c>
      <c r="E9" s="189"/>
    </row>
    <row r="10" spans="1:255" s="180" customFormat="1" ht="21" customHeight="1">
      <c r="A10" s="369" t="s">
        <v>133</v>
      </c>
      <c r="B10" s="368" t="s">
        <v>132</v>
      </c>
      <c r="C10" s="379" t="s">
        <v>813</v>
      </c>
      <c r="D10" s="365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7"/>
      <c r="BS10" s="227"/>
      <c r="BT10" s="227"/>
      <c r="BU10" s="227"/>
      <c r="BV10" s="227"/>
      <c r="BW10" s="227"/>
      <c r="BX10" s="227"/>
      <c r="BY10" s="227"/>
      <c r="BZ10" s="227"/>
      <c r="CA10" s="227"/>
      <c r="CB10" s="227"/>
      <c r="CC10" s="227"/>
      <c r="CD10" s="227"/>
      <c r="CE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  <c r="DE10" s="227"/>
      <c r="DF10" s="227"/>
      <c r="DG10" s="227"/>
      <c r="DH10" s="227"/>
      <c r="DI10" s="227"/>
      <c r="DJ10" s="227"/>
      <c r="DK10" s="227"/>
      <c r="DL10" s="227"/>
      <c r="DM10" s="227"/>
      <c r="DN10" s="227"/>
      <c r="DO10" s="227"/>
      <c r="DP10" s="227"/>
      <c r="DQ10" s="227"/>
      <c r="DR10" s="227"/>
      <c r="DS10" s="227"/>
      <c r="DT10" s="227"/>
      <c r="DU10" s="227"/>
      <c r="DV10" s="227"/>
      <c r="DW10" s="227"/>
      <c r="DX10" s="227"/>
      <c r="DY10" s="227"/>
      <c r="DZ10" s="227"/>
      <c r="EA10" s="227"/>
      <c r="EB10" s="227"/>
      <c r="EC10" s="227"/>
      <c r="ED10" s="227"/>
      <c r="EE10" s="227"/>
      <c r="EF10" s="227"/>
      <c r="EG10" s="227"/>
      <c r="EH10" s="227"/>
      <c r="EI10" s="227"/>
      <c r="EJ10" s="227"/>
      <c r="EK10" s="227"/>
      <c r="EL10" s="227"/>
      <c r="EM10" s="227"/>
      <c r="EN10" s="227"/>
      <c r="EO10" s="227"/>
      <c r="EP10" s="227"/>
      <c r="EQ10" s="227"/>
      <c r="ER10" s="227"/>
      <c r="ES10" s="227"/>
      <c r="ET10" s="227"/>
      <c r="EU10" s="227"/>
      <c r="EV10" s="227"/>
      <c r="EW10" s="227"/>
      <c r="EX10" s="227"/>
      <c r="EY10" s="227"/>
      <c r="EZ10" s="227"/>
      <c r="FA10" s="227"/>
      <c r="FB10" s="227"/>
      <c r="FC10" s="227"/>
      <c r="FD10" s="227"/>
      <c r="FE10" s="227"/>
      <c r="FF10" s="227"/>
      <c r="FG10" s="227"/>
      <c r="FH10" s="227"/>
      <c r="FI10" s="227"/>
      <c r="FJ10" s="227"/>
      <c r="FK10" s="227"/>
      <c r="FL10" s="227"/>
      <c r="FM10" s="227"/>
      <c r="FN10" s="227"/>
      <c r="FO10" s="227"/>
      <c r="FP10" s="227"/>
      <c r="FQ10" s="227"/>
      <c r="FR10" s="227"/>
      <c r="FS10" s="227"/>
      <c r="FT10" s="227"/>
      <c r="FU10" s="227"/>
      <c r="FV10" s="227"/>
      <c r="FW10" s="227"/>
      <c r="FX10" s="227"/>
      <c r="FY10" s="227"/>
      <c r="FZ10" s="227"/>
      <c r="GA10" s="227"/>
      <c r="GB10" s="227"/>
      <c r="GC10" s="227"/>
      <c r="GD10" s="227"/>
      <c r="GE10" s="227"/>
      <c r="GF10" s="227"/>
      <c r="GG10" s="227"/>
      <c r="GH10" s="227"/>
      <c r="GI10" s="227"/>
      <c r="GJ10" s="227"/>
      <c r="GK10" s="227"/>
      <c r="GL10" s="227"/>
      <c r="GM10" s="227"/>
      <c r="GN10" s="227"/>
      <c r="GO10" s="227"/>
      <c r="GP10" s="227"/>
      <c r="GQ10" s="227"/>
      <c r="GR10" s="227"/>
      <c r="GS10" s="227"/>
      <c r="GT10" s="227"/>
      <c r="GU10" s="227"/>
      <c r="GV10" s="227"/>
      <c r="GW10" s="227"/>
      <c r="GX10" s="227"/>
      <c r="GY10" s="227"/>
      <c r="GZ10" s="227"/>
      <c r="HA10" s="227"/>
      <c r="HB10" s="227"/>
      <c r="HC10" s="227"/>
      <c r="HD10" s="227"/>
      <c r="HE10" s="227"/>
      <c r="HF10" s="227"/>
      <c r="HG10" s="227"/>
      <c r="HH10" s="227"/>
      <c r="HI10" s="227"/>
      <c r="HJ10" s="227"/>
      <c r="HK10" s="227"/>
      <c r="HL10" s="227"/>
      <c r="HM10" s="227"/>
      <c r="HN10" s="227"/>
      <c r="HO10" s="227"/>
      <c r="HP10" s="227"/>
      <c r="HQ10" s="227"/>
      <c r="HR10" s="227"/>
      <c r="HS10" s="227"/>
      <c r="HT10" s="227"/>
      <c r="HU10" s="227"/>
      <c r="HV10" s="227"/>
      <c r="HW10" s="227"/>
      <c r="HX10" s="227"/>
      <c r="HY10" s="227"/>
      <c r="HZ10" s="227"/>
      <c r="IA10" s="227"/>
      <c r="IB10" s="227"/>
      <c r="IC10" s="227"/>
      <c r="ID10" s="227"/>
      <c r="IE10" s="227"/>
      <c r="IF10" s="227"/>
      <c r="IG10" s="227"/>
      <c r="IH10" s="227"/>
      <c r="II10" s="227"/>
      <c r="IJ10" s="227"/>
      <c r="IK10" s="227"/>
      <c r="IL10" s="227"/>
      <c r="IM10" s="227"/>
      <c r="IN10" s="227"/>
      <c r="IO10" s="227"/>
      <c r="IP10" s="227"/>
      <c r="IQ10" s="227"/>
      <c r="IR10" s="227"/>
      <c r="IS10" s="227"/>
      <c r="IT10" s="227"/>
      <c r="IU10" s="227"/>
    </row>
    <row r="11" spans="1:255" s="180" customFormat="1" ht="40.5" customHeight="1">
      <c r="A11" s="369"/>
      <c r="B11" s="368"/>
      <c r="C11" s="377" t="s">
        <v>123</v>
      </c>
      <c r="D11" s="377" t="s">
        <v>122</v>
      </c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7"/>
      <c r="DC11" s="227"/>
      <c r="DD11" s="227"/>
      <c r="DE11" s="227"/>
      <c r="DF11" s="227"/>
      <c r="DG11" s="227"/>
      <c r="DH11" s="227"/>
      <c r="DI11" s="227"/>
      <c r="DJ11" s="227"/>
      <c r="DK11" s="227"/>
      <c r="DL11" s="227"/>
      <c r="DM11" s="227"/>
      <c r="DN11" s="227"/>
      <c r="DO11" s="227"/>
      <c r="DP11" s="227"/>
      <c r="DQ11" s="227"/>
      <c r="DR11" s="227"/>
      <c r="DS11" s="227"/>
      <c r="DT11" s="227"/>
      <c r="DU11" s="227"/>
      <c r="DV11" s="227"/>
      <c r="DW11" s="227"/>
      <c r="DX11" s="227"/>
      <c r="DY11" s="227"/>
      <c r="DZ11" s="227"/>
      <c r="EA11" s="227"/>
      <c r="EB11" s="227"/>
      <c r="EC11" s="227"/>
      <c r="ED11" s="227"/>
      <c r="EE11" s="227"/>
      <c r="EF11" s="227"/>
      <c r="EG11" s="227"/>
      <c r="EH11" s="227"/>
      <c r="EI11" s="227"/>
      <c r="EJ11" s="227"/>
      <c r="EK11" s="227"/>
      <c r="EL11" s="227"/>
      <c r="EM11" s="227"/>
      <c r="EN11" s="227"/>
      <c r="EO11" s="227"/>
      <c r="EP11" s="227"/>
      <c r="EQ11" s="227"/>
      <c r="ER11" s="227"/>
      <c r="ES11" s="227"/>
      <c r="ET11" s="227"/>
      <c r="EU11" s="227"/>
      <c r="EV11" s="227"/>
      <c r="EW11" s="227"/>
      <c r="EX11" s="227"/>
      <c r="EY11" s="227"/>
      <c r="EZ11" s="227"/>
      <c r="FA11" s="227"/>
      <c r="FB11" s="227"/>
      <c r="FC11" s="227"/>
      <c r="FD11" s="227"/>
      <c r="FE11" s="227"/>
      <c r="FF11" s="227"/>
      <c r="FG11" s="227"/>
      <c r="FH11" s="227"/>
      <c r="FI11" s="227"/>
      <c r="FJ11" s="227"/>
      <c r="FK11" s="227"/>
      <c r="FL11" s="227"/>
      <c r="FM11" s="227"/>
      <c r="FN11" s="227"/>
      <c r="FO11" s="227"/>
      <c r="FP11" s="227"/>
      <c r="FQ11" s="227"/>
      <c r="FR11" s="227"/>
      <c r="FS11" s="227"/>
      <c r="FT11" s="227"/>
      <c r="FU11" s="227"/>
      <c r="FV11" s="227"/>
      <c r="FW11" s="227"/>
      <c r="FX11" s="227"/>
      <c r="FY11" s="227"/>
      <c r="FZ11" s="227"/>
      <c r="GA11" s="227"/>
      <c r="GB11" s="227"/>
      <c r="GC11" s="227"/>
      <c r="GD11" s="227"/>
      <c r="GE11" s="227"/>
      <c r="GF11" s="227"/>
      <c r="GG11" s="227"/>
      <c r="GH11" s="227"/>
      <c r="GI11" s="227"/>
      <c r="GJ11" s="227"/>
      <c r="GK11" s="227"/>
      <c r="GL11" s="227"/>
      <c r="GM11" s="227"/>
      <c r="GN11" s="227"/>
      <c r="GO11" s="227"/>
      <c r="GP11" s="227"/>
      <c r="GQ11" s="227"/>
      <c r="GR11" s="227"/>
      <c r="GS11" s="227"/>
      <c r="GT11" s="227"/>
      <c r="GU11" s="227"/>
      <c r="GV11" s="227"/>
      <c r="GW11" s="227"/>
      <c r="GX11" s="227"/>
      <c r="GY11" s="227"/>
      <c r="GZ11" s="227"/>
      <c r="HA11" s="227"/>
      <c r="HB11" s="227"/>
      <c r="HC11" s="227"/>
      <c r="HD11" s="227"/>
      <c r="HE11" s="227"/>
      <c r="HF11" s="227"/>
      <c r="HG11" s="227"/>
      <c r="HH11" s="227"/>
      <c r="HI11" s="227"/>
      <c r="HJ11" s="227"/>
      <c r="HK11" s="227"/>
      <c r="HL11" s="227"/>
      <c r="HM11" s="227"/>
      <c r="HN11" s="227"/>
      <c r="HO11" s="227"/>
      <c r="HP11" s="227"/>
      <c r="HQ11" s="227"/>
      <c r="HR11" s="227"/>
      <c r="HS11" s="227"/>
      <c r="HT11" s="227"/>
      <c r="HU11" s="227"/>
      <c r="HV11" s="227"/>
      <c r="HW11" s="227"/>
      <c r="HX11" s="227"/>
      <c r="HY11" s="227"/>
      <c r="HZ11" s="227"/>
      <c r="IA11" s="227"/>
      <c r="IB11" s="227"/>
      <c r="IC11" s="227"/>
      <c r="ID11" s="227"/>
      <c r="IE11" s="227"/>
      <c r="IF11" s="227"/>
      <c r="IG11" s="227"/>
      <c r="IH11" s="227"/>
      <c r="II11" s="227"/>
      <c r="IJ11" s="227"/>
      <c r="IK11" s="227"/>
      <c r="IL11" s="227"/>
      <c r="IM11" s="227"/>
      <c r="IN11" s="227"/>
      <c r="IO11" s="227"/>
      <c r="IP11" s="227"/>
      <c r="IQ11" s="227"/>
      <c r="IR11" s="227"/>
      <c r="IS11" s="227"/>
      <c r="IT11" s="227"/>
      <c r="IU11" s="227"/>
    </row>
    <row r="12" spans="1:255" s="180" customFormat="1" ht="124.5" customHeight="1">
      <c r="A12" s="369"/>
      <c r="B12" s="368"/>
      <c r="C12" s="378"/>
      <c r="D12" s="378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227"/>
      <c r="BU12" s="227"/>
      <c r="BV12" s="227"/>
      <c r="BW12" s="227"/>
      <c r="BX12" s="227"/>
      <c r="BY12" s="227"/>
      <c r="BZ12" s="227"/>
      <c r="CA12" s="227"/>
      <c r="CB12" s="227"/>
      <c r="CC12" s="227"/>
      <c r="CD12" s="227"/>
      <c r="CE12" s="227"/>
      <c r="CF12" s="227"/>
      <c r="CG12" s="227"/>
      <c r="CH12" s="227"/>
      <c r="CI12" s="227"/>
      <c r="CJ12" s="227"/>
      <c r="CK12" s="227"/>
      <c r="CL12" s="227"/>
      <c r="CM12" s="227"/>
      <c r="CN12" s="227"/>
      <c r="CO12" s="227"/>
      <c r="CP12" s="227"/>
      <c r="CQ12" s="227"/>
      <c r="CR12" s="227"/>
      <c r="CS12" s="227"/>
      <c r="CT12" s="227"/>
      <c r="CU12" s="227"/>
      <c r="CV12" s="227"/>
      <c r="CW12" s="227"/>
      <c r="CX12" s="227"/>
      <c r="CY12" s="227"/>
      <c r="CZ12" s="227"/>
      <c r="DA12" s="227"/>
      <c r="DB12" s="227"/>
      <c r="DC12" s="227"/>
      <c r="DD12" s="227"/>
      <c r="DE12" s="227"/>
      <c r="DF12" s="227"/>
      <c r="DG12" s="227"/>
      <c r="DH12" s="227"/>
      <c r="DI12" s="227"/>
      <c r="DJ12" s="227"/>
      <c r="DK12" s="227"/>
      <c r="DL12" s="227"/>
      <c r="DM12" s="227"/>
      <c r="DN12" s="227"/>
      <c r="DO12" s="227"/>
      <c r="DP12" s="227"/>
      <c r="DQ12" s="227"/>
      <c r="DR12" s="227"/>
      <c r="DS12" s="227"/>
      <c r="DT12" s="227"/>
      <c r="DU12" s="227"/>
      <c r="DV12" s="227"/>
      <c r="DW12" s="227"/>
      <c r="DX12" s="227"/>
      <c r="DY12" s="227"/>
      <c r="DZ12" s="227"/>
      <c r="EA12" s="227"/>
      <c r="EB12" s="227"/>
      <c r="EC12" s="227"/>
      <c r="ED12" s="227"/>
      <c r="EE12" s="227"/>
      <c r="EF12" s="227"/>
      <c r="EG12" s="227"/>
      <c r="EH12" s="227"/>
      <c r="EI12" s="227"/>
      <c r="EJ12" s="227"/>
      <c r="EK12" s="227"/>
      <c r="EL12" s="227"/>
      <c r="EM12" s="227"/>
      <c r="EN12" s="227"/>
      <c r="EO12" s="227"/>
      <c r="EP12" s="227"/>
      <c r="EQ12" s="227"/>
      <c r="ER12" s="227"/>
      <c r="ES12" s="227"/>
      <c r="ET12" s="227"/>
      <c r="EU12" s="227"/>
      <c r="EV12" s="227"/>
      <c r="EW12" s="227"/>
      <c r="EX12" s="227"/>
      <c r="EY12" s="227"/>
      <c r="EZ12" s="227"/>
      <c r="FA12" s="227"/>
      <c r="FB12" s="227"/>
      <c r="FC12" s="227"/>
      <c r="FD12" s="227"/>
      <c r="FE12" s="227"/>
      <c r="FF12" s="227"/>
      <c r="FG12" s="227"/>
      <c r="FH12" s="227"/>
      <c r="FI12" s="227"/>
      <c r="FJ12" s="227"/>
      <c r="FK12" s="227"/>
      <c r="FL12" s="227"/>
      <c r="FM12" s="227"/>
      <c r="FN12" s="227"/>
      <c r="FO12" s="227"/>
      <c r="FP12" s="227"/>
      <c r="FQ12" s="227"/>
      <c r="FR12" s="227"/>
      <c r="FS12" s="227"/>
      <c r="FT12" s="227"/>
      <c r="FU12" s="227"/>
      <c r="FV12" s="227"/>
      <c r="FW12" s="227"/>
      <c r="FX12" s="227"/>
      <c r="FY12" s="227"/>
      <c r="FZ12" s="227"/>
      <c r="GA12" s="227"/>
      <c r="GB12" s="227"/>
      <c r="GC12" s="227"/>
      <c r="GD12" s="227"/>
      <c r="GE12" s="227"/>
      <c r="GF12" s="227"/>
      <c r="GG12" s="227"/>
      <c r="GH12" s="227"/>
      <c r="GI12" s="227"/>
      <c r="GJ12" s="227"/>
      <c r="GK12" s="227"/>
      <c r="GL12" s="227"/>
      <c r="GM12" s="227"/>
      <c r="GN12" s="227"/>
      <c r="GO12" s="227"/>
      <c r="GP12" s="227"/>
      <c r="GQ12" s="227"/>
      <c r="GR12" s="227"/>
      <c r="GS12" s="227"/>
      <c r="GT12" s="227"/>
      <c r="GU12" s="227"/>
      <c r="GV12" s="227"/>
      <c r="GW12" s="227"/>
      <c r="GX12" s="227"/>
      <c r="GY12" s="227"/>
      <c r="GZ12" s="227"/>
      <c r="HA12" s="227"/>
      <c r="HB12" s="227"/>
      <c r="HC12" s="227"/>
      <c r="HD12" s="227"/>
      <c r="HE12" s="227"/>
      <c r="HF12" s="227"/>
      <c r="HG12" s="227"/>
      <c r="HH12" s="227"/>
      <c r="HI12" s="227"/>
      <c r="HJ12" s="227"/>
      <c r="HK12" s="227"/>
      <c r="HL12" s="227"/>
      <c r="HM12" s="227"/>
      <c r="HN12" s="227"/>
      <c r="HO12" s="227"/>
      <c r="HP12" s="227"/>
      <c r="HQ12" s="227"/>
      <c r="HR12" s="227"/>
      <c r="HS12" s="227"/>
      <c r="HT12" s="227"/>
      <c r="HU12" s="227"/>
      <c r="HV12" s="227"/>
      <c r="HW12" s="227"/>
      <c r="HX12" s="227"/>
      <c r="HY12" s="227"/>
      <c r="HZ12" s="227"/>
      <c r="IA12" s="227"/>
      <c r="IB12" s="227"/>
      <c r="IC12" s="227"/>
      <c r="ID12" s="227"/>
      <c r="IE12" s="227"/>
      <c r="IF12" s="227"/>
      <c r="IG12" s="227"/>
      <c r="IH12" s="227"/>
      <c r="II12" s="227"/>
      <c r="IJ12" s="227"/>
      <c r="IK12" s="227"/>
      <c r="IL12" s="227"/>
      <c r="IM12" s="227"/>
      <c r="IN12" s="227"/>
      <c r="IO12" s="227"/>
      <c r="IP12" s="227"/>
      <c r="IQ12" s="227"/>
      <c r="IR12" s="227"/>
      <c r="IS12" s="227"/>
      <c r="IT12" s="227"/>
      <c r="IU12" s="227"/>
    </row>
    <row r="13" spans="1:255" s="181" customFormat="1" ht="17.25" customHeight="1">
      <c r="A13" s="195">
        <v>1</v>
      </c>
      <c r="B13" s="195">
        <v>2</v>
      </c>
      <c r="C13" s="195">
        <v>3</v>
      </c>
      <c r="D13" s="195">
        <v>3</v>
      </c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  <c r="BI13" s="226"/>
      <c r="BJ13" s="226"/>
      <c r="BK13" s="226"/>
      <c r="BL13" s="226"/>
      <c r="BM13" s="226"/>
      <c r="BN13" s="226"/>
      <c r="BO13" s="226"/>
      <c r="BP13" s="226"/>
      <c r="BQ13" s="226"/>
      <c r="BR13" s="226"/>
      <c r="BS13" s="226"/>
      <c r="BT13" s="226"/>
      <c r="BU13" s="226"/>
      <c r="BV13" s="226"/>
      <c r="BW13" s="226"/>
      <c r="BX13" s="226"/>
      <c r="BY13" s="226"/>
      <c r="BZ13" s="226"/>
      <c r="CA13" s="226"/>
      <c r="CB13" s="226"/>
      <c r="CC13" s="226"/>
      <c r="CD13" s="226"/>
      <c r="CE13" s="226"/>
      <c r="CF13" s="226"/>
      <c r="CG13" s="226"/>
      <c r="CH13" s="226"/>
      <c r="CI13" s="226"/>
      <c r="CJ13" s="226"/>
      <c r="CK13" s="226"/>
      <c r="CL13" s="226"/>
      <c r="CM13" s="226"/>
      <c r="CN13" s="226"/>
      <c r="CO13" s="226"/>
      <c r="CP13" s="226"/>
      <c r="CQ13" s="226"/>
      <c r="CR13" s="226"/>
      <c r="CS13" s="226"/>
      <c r="CT13" s="226"/>
      <c r="CU13" s="226"/>
      <c r="CV13" s="226"/>
      <c r="CW13" s="226"/>
      <c r="CX13" s="226"/>
      <c r="CY13" s="226"/>
      <c r="CZ13" s="226"/>
      <c r="DA13" s="226"/>
      <c r="DB13" s="226"/>
      <c r="DC13" s="226"/>
      <c r="DD13" s="226"/>
      <c r="DE13" s="226"/>
      <c r="DF13" s="226"/>
      <c r="DG13" s="226"/>
      <c r="DH13" s="226"/>
      <c r="DI13" s="226"/>
      <c r="DJ13" s="226"/>
      <c r="DK13" s="226"/>
      <c r="DL13" s="226"/>
      <c r="DM13" s="226"/>
      <c r="DN13" s="226"/>
      <c r="DO13" s="226"/>
      <c r="DP13" s="226"/>
      <c r="DQ13" s="226"/>
      <c r="DR13" s="226"/>
      <c r="DS13" s="226"/>
      <c r="DT13" s="226"/>
      <c r="DU13" s="226"/>
      <c r="DV13" s="226"/>
      <c r="DW13" s="226"/>
      <c r="DX13" s="226"/>
      <c r="DY13" s="226"/>
      <c r="DZ13" s="226"/>
      <c r="EA13" s="226"/>
      <c r="EB13" s="226"/>
      <c r="EC13" s="226"/>
      <c r="ED13" s="226"/>
      <c r="EE13" s="226"/>
      <c r="EF13" s="226"/>
      <c r="EG13" s="226"/>
      <c r="EH13" s="226"/>
      <c r="EI13" s="226"/>
      <c r="EJ13" s="226"/>
      <c r="EK13" s="226"/>
      <c r="EL13" s="226"/>
      <c r="EM13" s="226"/>
      <c r="EN13" s="226"/>
      <c r="EO13" s="226"/>
      <c r="EP13" s="226"/>
      <c r="EQ13" s="226"/>
      <c r="ER13" s="226"/>
      <c r="ES13" s="226"/>
      <c r="ET13" s="226"/>
      <c r="EU13" s="226"/>
      <c r="EV13" s="226"/>
      <c r="EW13" s="226"/>
      <c r="EX13" s="226"/>
      <c r="EY13" s="226"/>
      <c r="EZ13" s="226"/>
      <c r="FA13" s="226"/>
      <c r="FB13" s="226"/>
      <c r="FC13" s="226"/>
      <c r="FD13" s="226"/>
      <c r="FE13" s="226"/>
      <c r="FF13" s="226"/>
      <c r="FG13" s="226"/>
      <c r="FH13" s="226"/>
      <c r="FI13" s="226"/>
      <c r="FJ13" s="226"/>
      <c r="FK13" s="226"/>
      <c r="FL13" s="226"/>
      <c r="FM13" s="226"/>
      <c r="FN13" s="226"/>
      <c r="FO13" s="226"/>
      <c r="FP13" s="226"/>
      <c r="FQ13" s="226"/>
      <c r="FR13" s="226"/>
      <c r="FS13" s="226"/>
      <c r="FT13" s="226"/>
      <c r="FU13" s="226"/>
      <c r="FV13" s="226"/>
      <c r="FW13" s="226"/>
      <c r="FX13" s="226"/>
      <c r="FY13" s="226"/>
      <c r="FZ13" s="226"/>
      <c r="GA13" s="226"/>
      <c r="GB13" s="226"/>
      <c r="GC13" s="226"/>
      <c r="GD13" s="226"/>
      <c r="GE13" s="226"/>
      <c r="GF13" s="226"/>
      <c r="GG13" s="226"/>
      <c r="GH13" s="226"/>
      <c r="GI13" s="226"/>
      <c r="GJ13" s="226"/>
      <c r="GK13" s="226"/>
      <c r="GL13" s="226"/>
      <c r="GM13" s="226"/>
      <c r="GN13" s="226"/>
      <c r="GO13" s="226"/>
      <c r="GP13" s="226"/>
      <c r="GQ13" s="226"/>
      <c r="GR13" s="226"/>
      <c r="GS13" s="226"/>
      <c r="GT13" s="226"/>
      <c r="GU13" s="226"/>
      <c r="GV13" s="226"/>
      <c r="GW13" s="226"/>
      <c r="GX13" s="226"/>
      <c r="GY13" s="226"/>
      <c r="GZ13" s="226"/>
      <c r="HA13" s="226"/>
      <c r="HB13" s="226"/>
      <c r="HC13" s="226"/>
      <c r="HD13" s="226"/>
      <c r="HE13" s="226"/>
      <c r="HF13" s="226"/>
      <c r="HG13" s="226"/>
      <c r="HH13" s="226"/>
      <c r="HI13" s="226"/>
      <c r="HJ13" s="226"/>
      <c r="HK13" s="226"/>
      <c r="HL13" s="226"/>
      <c r="HM13" s="226"/>
      <c r="HN13" s="226"/>
      <c r="HO13" s="226"/>
      <c r="HP13" s="226"/>
      <c r="HQ13" s="226"/>
      <c r="HR13" s="226"/>
      <c r="HS13" s="226"/>
      <c r="HT13" s="226"/>
      <c r="HU13" s="226"/>
      <c r="HV13" s="226"/>
      <c r="HW13" s="226"/>
      <c r="HX13" s="226"/>
      <c r="HY13" s="226"/>
      <c r="HZ13" s="226"/>
      <c r="IA13" s="226"/>
      <c r="IB13" s="226"/>
      <c r="IC13" s="226"/>
      <c r="ID13" s="226"/>
      <c r="IE13" s="226"/>
      <c r="IF13" s="226"/>
      <c r="IG13" s="226"/>
      <c r="IH13" s="226"/>
      <c r="II13" s="226"/>
      <c r="IJ13" s="226"/>
      <c r="IK13" s="226"/>
      <c r="IL13" s="226"/>
      <c r="IM13" s="226"/>
      <c r="IN13" s="226"/>
      <c r="IO13" s="226"/>
      <c r="IP13" s="226"/>
      <c r="IQ13" s="226"/>
      <c r="IR13" s="226"/>
      <c r="IS13" s="226"/>
      <c r="IT13" s="226"/>
      <c r="IU13" s="226"/>
    </row>
    <row r="14" spans="1:4" ht="16.5" customHeight="1">
      <c r="A14" s="222" t="s">
        <v>339</v>
      </c>
      <c r="B14" s="215" t="s">
        <v>909</v>
      </c>
      <c r="C14" s="196">
        <f>C15+C43</f>
        <v>25254.699999999997</v>
      </c>
      <c r="D14" s="196">
        <f>D15+D43</f>
        <v>27086.399999999998</v>
      </c>
    </row>
    <row r="15" spans="1:4" ht="18.75" customHeight="1" hidden="1">
      <c r="A15" s="222" t="s">
        <v>911</v>
      </c>
      <c r="B15" s="215"/>
      <c r="C15" s="196">
        <f>C16+C28+C40</f>
        <v>24064.6</v>
      </c>
      <c r="D15" s="196">
        <f>D16+D28+D40</f>
        <v>25960.62</v>
      </c>
    </row>
    <row r="16" spans="1:57" s="180" customFormat="1" ht="17.25" customHeight="1">
      <c r="A16" s="222" t="s">
        <v>913</v>
      </c>
      <c r="B16" s="215" t="s">
        <v>912</v>
      </c>
      <c r="C16" s="196">
        <f>C17</f>
        <v>23885.5</v>
      </c>
      <c r="D16" s="196">
        <f>D17</f>
        <v>25771.02</v>
      </c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</row>
    <row r="17" spans="1:57" s="242" customFormat="1" ht="17.25" customHeight="1">
      <c r="A17" s="238" t="s">
        <v>915</v>
      </c>
      <c r="B17" s="239" t="s">
        <v>805</v>
      </c>
      <c r="C17" s="240">
        <f>C19+C20</f>
        <v>23885.5</v>
      </c>
      <c r="D17" s="240">
        <f>D19+D20+D22</f>
        <v>25771.02</v>
      </c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</row>
    <row r="18" spans="1:4" ht="24" customHeight="1" hidden="1">
      <c r="A18" s="216" t="s">
        <v>917</v>
      </c>
      <c r="B18" s="193" t="s">
        <v>916</v>
      </c>
      <c r="C18" s="197"/>
      <c r="D18" s="197"/>
    </row>
    <row r="19" spans="1:4" s="216" customFormat="1" ht="51">
      <c r="A19" s="216" t="s">
        <v>625</v>
      </c>
      <c r="B19" s="193" t="s">
        <v>626</v>
      </c>
      <c r="C19" s="197">
        <f>17799.5+685.5+2500+400+2500-5</f>
        <v>23880</v>
      </c>
      <c r="D19" s="197">
        <v>25777.95</v>
      </c>
    </row>
    <row r="20" spans="1:4" ht="75" customHeight="1" collapsed="1">
      <c r="A20" s="216" t="s">
        <v>627</v>
      </c>
      <c r="B20" s="193" t="s">
        <v>806</v>
      </c>
      <c r="C20" s="197">
        <f>0.5+5</f>
        <v>5.5</v>
      </c>
      <c r="D20" s="197">
        <v>5.07</v>
      </c>
    </row>
    <row r="21" spans="1:4" ht="1.5" customHeight="1" hidden="1" outlineLevel="1">
      <c r="A21" s="216" t="s">
        <v>432</v>
      </c>
      <c r="B21" s="193" t="s">
        <v>413</v>
      </c>
      <c r="C21" s="197">
        <v>0</v>
      </c>
      <c r="D21" s="197">
        <v>0</v>
      </c>
    </row>
    <row r="22" spans="1:4" ht="35.25" customHeight="1" outlineLevel="1">
      <c r="A22" s="216" t="s">
        <v>18</v>
      </c>
      <c r="B22" s="193" t="s">
        <v>17</v>
      </c>
      <c r="C22" s="197">
        <v>0</v>
      </c>
      <c r="D22" s="197">
        <v>-12</v>
      </c>
    </row>
    <row r="23" spans="1:4" ht="42.75" customHeight="1" hidden="1" outlineLevel="1">
      <c r="A23" s="216" t="s">
        <v>923</v>
      </c>
      <c r="B23" s="193" t="s">
        <v>19</v>
      </c>
      <c r="C23" s="197">
        <v>0</v>
      </c>
      <c r="D23" s="197">
        <v>0</v>
      </c>
    </row>
    <row r="24" spans="1:4" ht="39" customHeight="1" hidden="1" outlineLevel="1">
      <c r="A24" s="228" t="s">
        <v>104</v>
      </c>
      <c r="B24" s="229" t="s">
        <v>103</v>
      </c>
      <c r="C24" s="205">
        <v>0</v>
      </c>
      <c r="D24" s="205">
        <v>0</v>
      </c>
    </row>
    <row r="25" spans="1:4" ht="34.5" customHeight="1" hidden="1" outlineLevel="1">
      <c r="A25" s="228" t="s">
        <v>105</v>
      </c>
      <c r="B25" s="229" t="s">
        <v>336</v>
      </c>
      <c r="C25" s="205">
        <v>0</v>
      </c>
      <c r="D25" s="205">
        <v>0</v>
      </c>
    </row>
    <row r="26" spans="1:4" ht="42.75" customHeight="1" hidden="1" outlineLevel="1">
      <c r="A26" s="228" t="s">
        <v>335</v>
      </c>
      <c r="B26" s="229" t="s">
        <v>337</v>
      </c>
      <c r="C26" s="205">
        <v>0</v>
      </c>
      <c r="D26" s="205">
        <v>0</v>
      </c>
    </row>
    <row r="27" spans="1:4" ht="34.5" customHeight="1" hidden="1" outlineLevel="1">
      <c r="A27" s="228" t="s">
        <v>347</v>
      </c>
      <c r="B27" s="229" t="s">
        <v>346</v>
      </c>
      <c r="C27" s="205">
        <v>0</v>
      </c>
      <c r="D27" s="205">
        <v>0</v>
      </c>
    </row>
    <row r="28" spans="1:4" ht="17.25" customHeight="1" collapsed="1">
      <c r="A28" s="222" t="s">
        <v>29</v>
      </c>
      <c r="B28" s="215" t="s">
        <v>28</v>
      </c>
      <c r="C28" s="196">
        <f>C29+C35</f>
        <v>178.3</v>
      </c>
      <c r="D28" s="196">
        <f>D29+D35</f>
        <v>188.8</v>
      </c>
    </row>
    <row r="29" spans="1:57" s="242" customFormat="1" ht="17.25" customHeight="1">
      <c r="A29" s="238" t="s">
        <v>30</v>
      </c>
      <c r="B29" s="239" t="s">
        <v>807</v>
      </c>
      <c r="C29" s="251">
        <f>C30</f>
        <v>18</v>
      </c>
      <c r="D29" s="251">
        <f>D30</f>
        <v>17.58</v>
      </c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  <c r="AN29" s="241"/>
      <c r="AO29" s="241"/>
      <c r="AP29" s="241"/>
      <c r="AQ29" s="241"/>
      <c r="AR29" s="241"/>
      <c r="AS29" s="241"/>
      <c r="AT29" s="241"/>
      <c r="AU29" s="241"/>
      <c r="AV29" s="241"/>
      <c r="AW29" s="241"/>
      <c r="AX29" s="241"/>
      <c r="AY29" s="241"/>
      <c r="AZ29" s="241"/>
      <c r="BA29" s="241"/>
      <c r="BB29" s="241"/>
      <c r="BC29" s="241"/>
      <c r="BD29" s="241"/>
      <c r="BE29" s="241"/>
    </row>
    <row r="30" spans="1:4" ht="36" customHeight="1">
      <c r="A30" s="216" t="s">
        <v>503</v>
      </c>
      <c r="B30" s="193" t="s">
        <v>808</v>
      </c>
      <c r="C30" s="197">
        <v>18</v>
      </c>
      <c r="D30" s="197">
        <v>17.58</v>
      </c>
    </row>
    <row r="31" spans="1:57" s="176" customFormat="1" ht="12.75" hidden="1">
      <c r="A31" s="217" t="s">
        <v>474</v>
      </c>
      <c r="B31" s="193" t="s">
        <v>671</v>
      </c>
      <c r="C31" s="197"/>
      <c r="D31" s="19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</row>
    <row r="32" spans="1:57" s="176" customFormat="1" ht="12.75" hidden="1">
      <c r="A32" s="217" t="s">
        <v>475</v>
      </c>
      <c r="B32" s="193" t="s">
        <v>672</v>
      </c>
      <c r="C32" s="197"/>
      <c r="D32" s="19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7"/>
      <c r="BE32" s="177"/>
    </row>
    <row r="33" spans="1:57" s="176" customFormat="1" ht="12.75" hidden="1">
      <c r="A33" s="217" t="s">
        <v>478</v>
      </c>
      <c r="B33" s="193" t="s">
        <v>673</v>
      </c>
      <c r="C33" s="197"/>
      <c r="D33" s="19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</row>
    <row r="34" spans="1:57" s="176" customFormat="1" ht="12.75" hidden="1">
      <c r="A34" s="217" t="s">
        <v>479</v>
      </c>
      <c r="B34" s="193" t="s">
        <v>674</v>
      </c>
      <c r="C34" s="197"/>
      <c r="D34" s="19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</row>
    <row r="35" spans="1:57" s="252" customFormat="1" ht="17.25" customHeight="1">
      <c r="A35" s="238" t="s">
        <v>31</v>
      </c>
      <c r="B35" s="239" t="s">
        <v>809</v>
      </c>
      <c r="C35" s="251">
        <f>C38+C36</f>
        <v>160.3</v>
      </c>
      <c r="D35" s="251">
        <f>D38+D36</f>
        <v>171.22</v>
      </c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1"/>
      <c r="BC35" s="241"/>
      <c r="BD35" s="241"/>
      <c r="BE35" s="241"/>
    </row>
    <row r="36" spans="1:255" s="250" customFormat="1" ht="38.25" customHeight="1">
      <c r="A36" s="244" t="s">
        <v>106</v>
      </c>
      <c r="B36" s="246" t="s">
        <v>107</v>
      </c>
      <c r="C36" s="247">
        <f>C37</f>
        <v>0.3</v>
      </c>
      <c r="D36" s="247">
        <f>D37</f>
        <v>0.28</v>
      </c>
      <c r="E36" s="253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254"/>
      <c r="BD36" s="254"/>
      <c r="BE36" s="254"/>
      <c r="BF36" s="254"/>
      <c r="BG36" s="254"/>
      <c r="BH36" s="254"/>
      <c r="BI36" s="254"/>
      <c r="BJ36" s="254"/>
      <c r="BK36" s="254"/>
      <c r="BL36" s="254"/>
      <c r="BM36" s="254"/>
      <c r="BN36" s="254"/>
      <c r="BO36" s="254"/>
      <c r="BP36" s="254"/>
      <c r="BQ36" s="254"/>
      <c r="BR36" s="254"/>
      <c r="BS36" s="254"/>
      <c r="BT36" s="254"/>
      <c r="BU36" s="254"/>
      <c r="BV36" s="254"/>
      <c r="BW36" s="254"/>
      <c r="BX36" s="254"/>
      <c r="BY36" s="254"/>
      <c r="BZ36" s="254"/>
      <c r="CA36" s="254"/>
      <c r="CB36" s="254"/>
      <c r="CC36" s="254"/>
      <c r="CD36" s="254"/>
      <c r="CE36" s="254"/>
      <c r="CF36" s="254"/>
      <c r="CG36" s="254"/>
      <c r="CH36" s="254"/>
      <c r="CI36" s="254"/>
      <c r="CJ36" s="254"/>
      <c r="CK36" s="254"/>
      <c r="CL36" s="254"/>
      <c r="CM36" s="254"/>
      <c r="CN36" s="254"/>
      <c r="CO36" s="254"/>
      <c r="CP36" s="254"/>
      <c r="CQ36" s="254"/>
      <c r="CR36" s="254"/>
      <c r="CS36" s="254"/>
      <c r="CT36" s="254"/>
      <c r="CU36" s="254"/>
      <c r="CV36" s="254"/>
      <c r="CW36" s="254"/>
      <c r="CX36" s="254"/>
      <c r="CY36" s="254"/>
      <c r="CZ36" s="254"/>
      <c r="DA36" s="254"/>
      <c r="DB36" s="254"/>
      <c r="DC36" s="254"/>
      <c r="DD36" s="254"/>
      <c r="DE36" s="254"/>
      <c r="DF36" s="254"/>
      <c r="DG36" s="254"/>
      <c r="DH36" s="254"/>
      <c r="DI36" s="254"/>
      <c r="DJ36" s="254"/>
      <c r="DK36" s="254"/>
      <c r="DL36" s="254"/>
      <c r="DM36" s="254"/>
      <c r="DN36" s="254"/>
      <c r="DO36" s="254"/>
      <c r="DP36" s="254"/>
      <c r="DQ36" s="254"/>
      <c r="DR36" s="254"/>
      <c r="DS36" s="254"/>
      <c r="DT36" s="254"/>
      <c r="DU36" s="254"/>
      <c r="DV36" s="254"/>
      <c r="DW36" s="254"/>
      <c r="DX36" s="254"/>
      <c r="DY36" s="254"/>
      <c r="DZ36" s="254"/>
      <c r="EA36" s="254"/>
      <c r="EB36" s="254"/>
      <c r="EC36" s="254"/>
      <c r="ED36" s="254"/>
      <c r="EE36" s="254"/>
      <c r="EF36" s="254"/>
      <c r="EG36" s="254"/>
      <c r="EH36" s="254"/>
      <c r="EI36" s="254"/>
      <c r="EJ36" s="254"/>
      <c r="EK36" s="254"/>
      <c r="EL36" s="254"/>
      <c r="EM36" s="254"/>
      <c r="EN36" s="254"/>
      <c r="EO36" s="254"/>
      <c r="EP36" s="254"/>
      <c r="EQ36" s="254"/>
      <c r="ER36" s="254"/>
      <c r="ES36" s="254"/>
      <c r="ET36" s="254"/>
      <c r="EU36" s="254"/>
      <c r="EV36" s="254"/>
      <c r="EW36" s="254"/>
      <c r="EX36" s="254"/>
      <c r="EY36" s="254"/>
      <c r="EZ36" s="254"/>
      <c r="FA36" s="254"/>
      <c r="FB36" s="254"/>
      <c r="FC36" s="254"/>
      <c r="FD36" s="254"/>
      <c r="FE36" s="254"/>
      <c r="FF36" s="254"/>
      <c r="FG36" s="254"/>
      <c r="FH36" s="254"/>
      <c r="FI36" s="254"/>
      <c r="FJ36" s="254"/>
      <c r="FK36" s="254"/>
      <c r="FL36" s="254"/>
      <c r="FM36" s="254"/>
      <c r="FN36" s="254"/>
      <c r="FO36" s="254"/>
      <c r="FP36" s="254"/>
      <c r="FQ36" s="254"/>
      <c r="FR36" s="254"/>
      <c r="FS36" s="254"/>
      <c r="FT36" s="254"/>
      <c r="FU36" s="254"/>
      <c r="FV36" s="254"/>
      <c r="FW36" s="254"/>
      <c r="FX36" s="254"/>
      <c r="FY36" s="254"/>
      <c r="FZ36" s="254"/>
      <c r="GA36" s="254"/>
      <c r="GB36" s="254"/>
      <c r="GC36" s="254"/>
      <c r="GD36" s="254"/>
      <c r="GE36" s="254"/>
      <c r="GF36" s="254"/>
      <c r="GG36" s="254"/>
      <c r="GH36" s="254"/>
      <c r="GI36" s="254"/>
      <c r="GJ36" s="254"/>
      <c r="GK36" s="254"/>
      <c r="GL36" s="254"/>
      <c r="GM36" s="254"/>
      <c r="GN36" s="254"/>
      <c r="GO36" s="254"/>
      <c r="GP36" s="254"/>
      <c r="GQ36" s="254"/>
      <c r="GR36" s="254"/>
      <c r="GS36" s="254"/>
      <c r="GT36" s="254"/>
      <c r="GU36" s="254"/>
      <c r="GV36" s="254"/>
      <c r="GW36" s="254"/>
      <c r="GX36" s="254"/>
      <c r="GY36" s="254"/>
      <c r="GZ36" s="254"/>
      <c r="HA36" s="254"/>
      <c r="HB36" s="254"/>
      <c r="HC36" s="254"/>
      <c r="HD36" s="254"/>
      <c r="HE36" s="254"/>
      <c r="HF36" s="254"/>
      <c r="HG36" s="254"/>
      <c r="HH36" s="254"/>
      <c r="HI36" s="254"/>
      <c r="HJ36" s="254"/>
      <c r="HK36" s="254"/>
      <c r="HL36" s="254"/>
      <c r="HM36" s="254"/>
      <c r="HN36" s="254"/>
      <c r="HO36" s="254"/>
      <c r="HP36" s="254"/>
      <c r="HQ36" s="254"/>
      <c r="HR36" s="254"/>
      <c r="HS36" s="254"/>
      <c r="HT36" s="254"/>
      <c r="HU36" s="254"/>
      <c r="HV36" s="254"/>
      <c r="HW36" s="254"/>
      <c r="HX36" s="254"/>
      <c r="HY36" s="254"/>
      <c r="HZ36" s="254"/>
      <c r="IA36" s="254"/>
      <c r="IB36" s="254"/>
      <c r="IC36" s="254"/>
      <c r="ID36" s="254"/>
      <c r="IE36" s="254"/>
      <c r="IF36" s="254"/>
      <c r="IG36" s="254"/>
      <c r="IH36" s="254"/>
      <c r="II36" s="254"/>
      <c r="IJ36" s="254"/>
      <c r="IK36" s="254"/>
      <c r="IL36" s="254"/>
      <c r="IM36" s="254"/>
      <c r="IN36" s="254"/>
      <c r="IO36" s="254"/>
      <c r="IP36" s="254"/>
      <c r="IQ36" s="254"/>
      <c r="IR36" s="254"/>
      <c r="IS36" s="254"/>
      <c r="IT36" s="254"/>
      <c r="IU36" s="254"/>
    </row>
    <row r="37" spans="1:57" s="176" customFormat="1" ht="61.5" customHeight="1">
      <c r="A37" s="216" t="s">
        <v>108</v>
      </c>
      <c r="B37" s="193" t="s">
        <v>109</v>
      </c>
      <c r="C37" s="197">
        <v>0.3</v>
      </c>
      <c r="D37" s="197">
        <f>0.28</f>
        <v>0.28</v>
      </c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  <c r="BB37" s="177"/>
      <c r="BC37" s="177"/>
      <c r="BD37" s="177"/>
      <c r="BE37" s="177"/>
    </row>
    <row r="38" spans="1:255" s="250" customFormat="1" ht="38.25" customHeight="1">
      <c r="A38" s="244" t="s">
        <v>803</v>
      </c>
      <c r="B38" s="246" t="s">
        <v>804</v>
      </c>
      <c r="C38" s="247">
        <f>C39</f>
        <v>160</v>
      </c>
      <c r="D38" s="247">
        <f>D39</f>
        <v>170.94</v>
      </c>
      <c r="E38" s="253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4"/>
      <c r="AN38" s="254"/>
      <c r="AO38" s="254"/>
      <c r="AP38" s="254"/>
      <c r="AQ38" s="254"/>
      <c r="AR38" s="254"/>
      <c r="AS38" s="254"/>
      <c r="AT38" s="254"/>
      <c r="AU38" s="254"/>
      <c r="AV38" s="254"/>
      <c r="AW38" s="254"/>
      <c r="AX38" s="254"/>
      <c r="AY38" s="254"/>
      <c r="AZ38" s="254"/>
      <c r="BA38" s="254"/>
      <c r="BB38" s="254"/>
      <c r="BC38" s="254"/>
      <c r="BD38" s="254"/>
      <c r="BE38" s="254"/>
      <c r="BF38" s="254"/>
      <c r="BG38" s="254"/>
      <c r="BH38" s="254"/>
      <c r="BI38" s="254"/>
      <c r="BJ38" s="254"/>
      <c r="BK38" s="254"/>
      <c r="BL38" s="254"/>
      <c r="BM38" s="254"/>
      <c r="BN38" s="254"/>
      <c r="BO38" s="254"/>
      <c r="BP38" s="254"/>
      <c r="BQ38" s="254"/>
      <c r="BR38" s="254"/>
      <c r="BS38" s="254"/>
      <c r="BT38" s="254"/>
      <c r="BU38" s="254"/>
      <c r="BV38" s="254"/>
      <c r="BW38" s="254"/>
      <c r="BX38" s="254"/>
      <c r="BY38" s="254"/>
      <c r="BZ38" s="254"/>
      <c r="CA38" s="254"/>
      <c r="CB38" s="254"/>
      <c r="CC38" s="254"/>
      <c r="CD38" s="254"/>
      <c r="CE38" s="254"/>
      <c r="CF38" s="254"/>
      <c r="CG38" s="254"/>
      <c r="CH38" s="254"/>
      <c r="CI38" s="254"/>
      <c r="CJ38" s="254"/>
      <c r="CK38" s="254"/>
      <c r="CL38" s="254"/>
      <c r="CM38" s="254"/>
      <c r="CN38" s="254"/>
      <c r="CO38" s="254"/>
      <c r="CP38" s="254"/>
      <c r="CQ38" s="254"/>
      <c r="CR38" s="254"/>
      <c r="CS38" s="254"/>
      <c r="CT38" s="254"/>
      <c r="CU38" s="254"/>
      <c r="CV38" s="254"/>
      <c r="CW38" s="254"/>
      <c r="CX38" s="254"/>
      <c r="CY38" s="254"/>
      <c r="CZ38" s="254"/>
      <c r="DA38" s="254"/>
      <c r="DB38" s="254"/>
      <c r="DC38" s="254"/>
      <c r="DD38" s="254"/>
      <c r="DE38" s="254"/>
      <c r="DF38" s="254"/>
      <c r="DG38" s="254"/>
      <c r="DH38" s="254"/>
      <c r="DI38" s="254"/>
      <c r="DJ38" s="254"/>
      <c r="DK38" s="254"/>
      <c r="DL38" s="254"/>
      <c r="DM38" s="254"/>
      <c r="DN38" s="254"/>
      <c r="DO38" s="254"/>
      <c r="DP38" s="254"/>
      <c r="DQ38" s="254"/>
      <c r="DR38" s="254"/>
      <c r="DS38" s="254"/>
      <c r="DT38" s="254"/>
      <c r="DU38" s="254"/>
      <c r="DV38" s="254"/>
      <c r="DW38" s="254"/>
      <c r="DX38" s="254"/>
      <c r="DY38" s="254"/>
      <c r="DZ38" s="254"/>
      <c r="EA38" s="254"/>
      <c r="EB38" s="254"/>
      <c r="EC38" s="254"/>
      <c r="ED38" s="254"/>
      <c r="EE38" s="254"/>
      <c r="EF38" s="254"/>
      <c r="EG38" s="254"/>
      <c r="EH38" s="254"/>
      <c r="EI38" s="254"/>
      <c r="EJ38" s="254"/>
      <c r="EK38" s="254"/>
      <c r="EL38" s="254"/>
      <c r="EM38" s="254"/>
      <c r="EN38" s="254"/>
      <c r="EO38" s="254"/>
      <c r="EP38" s="254"/>
      <c r="EQ38" s="254"/>
      <c r="ER38" s="254"/>
      <c r="ES38" s="254"/>
      <c r="ET38" s="254"/>
      <c r="EU38" s="254"/>
      <c r="EV38" s="254"/>
      <c r="EW38" s="254"/>
      <c r="EX38" s="254"/>
      <c r="EY38" s="254"/>
      <c r="EZ38" s="254"/>
      <c r="FA38" s="254"/>
      <c r="FB38" s="254"/>
      <c r="FC38" s="254"/>
      <c r="FD38" s="254"/>
      <c r="FE38" s="254"/>
      <c r="FF38" s="254"/>
      <c r="FG38" s="254"/>
      <c r="FH38" s="254"/>
      <c r="FI38" s="254"/>
      <c r="FJ38" s="254"/>
      <c r="FK38" s="254"/>
      <c r="FL38" s="254"/>
      <c r="FM38" s="254"/>
      <c r="FN38" s="254"/>
      <c r="FO38" s="254"/>
      <c r="FP38" s="254"/>
      <c r="FQ38" s="254"/>
      <c r="FR38" s="254"/>
      <c r="FS38" s="254"/>
      <c r="FT38" s="254"/>
      <c r="FU38" s="254"/>
      <c r="FV38" s="254"/>
      <c r="FW38" s="254"/>
      <c r="FX38" s="254"/>
      <c r="FY38" s="254"/>
      <c r="FZ38" s="254"/>
      <c r="GA38" s="254"/>
      <c r="GB38" s="254"/>
      <c r="GC38" s="254"/>
      <c r="GD38" s="254"/>
      <c r="GE38" s="254"/>
      <c r="GF38" s="254"/>
      <c r="GG38" s="254"/>
      <c r="GH38" s="254"/>
      <c r="GI38" s="254"/>
      <c r="GJ38" s="254"/>
      <c r="GK38" s="254"/>
      <c r="GL38" s="254"/>
      <c r="GM38" s="254"/>
      <c r="GN38" s="254"/>
      <c r="GO38" s="254"/>
      <c r="GP38" s="254"/>
      <c r="GQ38" s="254"/>
      <c r="GR38" s="254"/>
      <c r="GS38" s="254"/>
      <c r="GT38" s="254"/>
      <c r="GU38" s="254"/>
      <c r="GV38" s="254"/>
      <c r="GW38" s="254"/>
      <c r="GX38" s="254"/>
      <c r="GY38" s="254"/>
      <c r="GZ38" s="254"/>
      <c r="HA38" s="254"/>
      <c r="HB38" s="254"/>
      <c r="HC38" s="254"/>
      <c r="HD38" s="254"/>
      <c r="HE38" s="254"/>
      <c r="HF38" s="254"/>
      <c r="HG38" s="254"/>
      <c r="HH38" s="254"/>
      <c r="HI38" s="254"/>
      <c r="HJ38" s="254"/>
      <c r="HK38" s="254"/>
      <c r="HL38" s="254"/>
      <c r="HM38" s="254"/>
      <c r="HN38" s="254"/>
      <c r="HO38" s="254"/>
      <c r="HP38" s="254"/>
      <c r="HQ38" s="254"/>
      <c r="HR38" s="254"/>
      <c r="HS38" s="254"/>
      <c r="HT38" s="254"/>
      <c r="HU38" s="254"/>
      <c r="HV38" s="254"/>
      <c r="HW38" s="254"/>
      <c r="HX38" s="254"/>
      <c r="HY38" s="254"/>
      <c r="HZ38" s="254"/>
      <c r="IA38" s="254"/>
      <c r="IB38" s="254"/>
      <c r="IC38" s="254"/>
      <c r="ID38" s="254"/>
      <c r="IE38" s="254"/>
      <c r="IF38" s="254"/>
      <c r="IG38" s="254"/>
      <c r="IH38" s="254"/>
      <c r="II38" s="254"/>
      <c r="IJ38" s="254"/>
      <c r="IK38" s="254"/>
      <c r="IL38" s="254"/>
      <c r="IM38" s="254"/>
      <c r="IN38" s="254"/>
      <c r="IO38" s="254"/>
      <c r="IP38" s="254"/>
      <c r="IQ38" s="254"/>
      <c r="IR38" s="254"/>
      <c r="IS38" s="254"/>
      <c r="IT38" s="254"/>
      <c r="IU38" s="254"/>
    </row>
    <row r="39" spans="1:57" s="176" customFormat="1" ht="61.5" customHeight="1">
      <c r="A39" s="216" t="s">
        <v>504</v>
      </c>
      <c r="B39" s="193" t="s">
        <v>810</v>
      </c>
      <c r="C39" s="197">
        <v>160</v>
      </c>
      <c r="D39" s="197">
        <f>170.94</f>
        <v>170.94</v>
      </c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7"/>
      <c r="BD39" s="177"/>
      <c r="BE39" s="177"/>
    </row>
    <row r="40" spans="1:57" s="176" customFormat="1" ht="31.5" customHeight="1" outlineLevel="1">
      <c r="A40" s="222" t="s">
        <v>520</v>
      </c>
      <c r="B40" s="215" t="s">
        <v>32</v>
      </c>
      <c r="C40" s="199">
        <f>C41</f>
        <v>0.8</v>
      </c>
      <c r="D40" s="199">
        <f>D41</f>
        <v>0.8</v>
      </c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  <c r="BD40" s="177"/>
      <c r="BE40" s="177"/>
    </row>
    <row r="41" spans="1:57" s="249" customFormat="1" ht="57" customHeight="1">
      <c r="A41" s="256" t="s">
        <v>228</v>
      </c>
      <c r="B41" s="246" t="s">
        <v>525</v>
      </c>
      <c r="C41" s="257">
        <f>C42</f>
        <v>0.8</v>
      </c>
      <c r="D41" s="257">
        <f>D42</f>
        <v>0.8</v>
      </c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248"/>
      <c r="AU41" s="248"/>
      <c r="AV41" s="248"/>
      <c r="AW41" s="248"/>
      <c r="AX41" s="248"/>
      <c r="AY41" s="248"/>
      <c r="AZ41" s="248"/>
      <c r="BA41" s="248"/>
      <c r="BB41" s="248"/>
      <c r="BC41" s="248"/>
      <c r="BD41" s="248"/>
      <c r="BE41" s="248"/>
    </row>
    <row r="42" spans="1:57" s="176" customFormat="1" ht="55.5" customHeight="1" outlineLevel="1">
      <c r="A42" s="219" t="s">
        <v>229</v>
      </c>
      <c r="B42" s="194" t="s">
        <v>230</v>
      </c>
      <c r="C42" s="198">
        <f>1-0.2</f>
        <v>0.8</v>
      </c>
      <c r="D42" s="198">
        <v>0.8</v>
      </c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7"/>
      <c r="BD42" s="177"/>
      <c r="BE42" s="177"/>
    </row>
    <row r="43" spans="1:57" s="176" customFormat="1" ht="0.75" customHeight="1" hidden="1">
      <c r="A43" s="255" t="s">
        <v>49</v>
      </c>
      <c r="B43" s="221"/>
      <c r="C43" s="196">
        <f>C44+C86+C82+C135+C138</f>
        <v>1190.1</v>
      </c>
      <c r="D43" s="196">
        <f>D44+D86+D82+D135+D138</f>
        <v>1125.78</v>
      </c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7"/>
      <c r="BD43" s="177"/>
      <c r="BE43" s="177"/>
    </row>
    <row r="44" spans="1:4" ht="37.5" customHeight="1">
      <c r="A44" s="222" t="s">
        <v>51</v>
      </c>
      <c r="B44" s="215" t="s">
        <v>50</v>
      </c>
      <c r="C44" s="203">
        <f>C51+C66</f>
        <v>467</v>
      </c>
      <c r="D44" s="203">
        <f>D51+D66</f>
        <v>483.39</v>
      </c>
    </row>
    <row r="45" spans="1:4" ht="0.75" customHeight="1" hidden="1" outlineLevel="1">
      <c r="A45" s="217" t="s">
        <v>14</v>
      </c>
      <c r="B45" s="193" t="s">
        <v>856</v>
      </c>
      <c r="C45" s="203"/>
      <c r="D45" s="203"/>
    </row>
    <row r="46" spans="1:4" ht="40.5" customHeight="1" hidden="1" outlineLevel="1">
      <c r="A46" s="217" t="s">
        <v>231</v>
      </c>
      <c r="B46" s="193" t="s">
        <v>232</v>
      </c>
      <c r="C46" s="204"/>
      <c r="D46" s="204"/>
    </row>
    <row r="47" spans="1:4" ht="42.75" customHeight="1" hidden="1">
      <c r="A47" s="217" t="s">
        <v>442</v>
      </c>
      <c r="B47" s="193" t="s">
        <v>416</v>
      </c>
      <c r="C47" s="203"/>
      <c r="D47" s="203"/>
    </row>
    <row r="48" spans="1:4" ht="33" customHeight="1" hidden="1">
      <c r="A48" s="217" t="s">
        <v>233</v>
      </c>
      <c r="B48" s="193" t="s">
        <v>234</v>
      </c>
      <c r="C48" s="204"/>
      <c r="D48" s="204"/>
    </row>
    <row r="49" spans="1:4" ht="39" customHeight="1" hidden="1">
      <c r="A49" s="217" t="s">
        <v>235</v>
      </c>
      <c r="B49" s="193" t="s">
        <v>236</v>
      </c>
      <c r="C49" s="204"/>
      <c r="D49" s="204"/>
    </row>
    <row r="50" spans="1:4" ht="28.5" customHeight="1" hidden="1">
      <c r="A50" s="216" t="s">
        <v>924</v>
      </c>
      <c r="B50" s="193" t="s">
        <v>443</v>
      </c>
      <c r="C50" s="204"/>
      <c r="D50" s="204"/>
    </row>
    <row r="51" spans="1:57" s="180" customFormat="1" ht="63.75" customHeight="1">
      <c r="A51" s="223" t="s">
        <v>338</v>
      </c>
      <c r="B51" s="215" t="s">
        <v>52</v>
      </c>
      <c r="C51" s="196">
        <f>C52+C64</f>
        <v>221</v>
      </c>
      <c r="D51" s="196">
        <f>D52+D64</f>
        <v>278.43</v>
      </c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</row>
    <row r="52" spans="1:57" s="249" customFormat="1" ht="57" customHeight="1">
      <c r="A52" s="256" t="s">
        <v>903</v>
      </c>
      <c r="B52" s="246" t="s">
        <v>441</v>
      </c>
      <c r="C52" s="257">
        <f>C63</f>
        <v>220</v>
      </c>
      <c r="D52" s="257">
        <f>D63</f>
        <v>278.43</v>
      </c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248"/>
      <c r="AK52" s="248"/>
      <c r="AL52" s="248"/>
      <c r="AM52" s="248"/>
      <c r="AN52" s="248"/>
      <c r="AO52" s="248"/>
      <c r="AP52" s="248"/>
      <c r="AQ52" s="248"/>
      <c r="AR52" s="248"/>
      <c r="AS52" s="248"/>
      <c r="AT52" s="248"/>
      <c r="AU52" s="248"/>
      <c r="AV52" s="248"/>
      <c r="AW52" s="248"/>
      <c r="AX52" s="248"/>
      <c r="AY52" s="248"/>
      <c r="AZ52" s="248"/>
      <c r="BA52" s="248"/>
      <c r="BB52" s="248"/>
      <c r="BC52" s="248"/>
      <c r="BD52" s="248"/>
      <c r="BE52" s="248"/>
    </row>
    <row r="53" spans="1:4" ht="51" hidden="1">
      <c r="A53" s="216" t="s">
        <v>675</v>
      </c>
      <c r="B53" s="193" t="s">
        <v>676</v>
      </c>
      <c r="C53" s="198">
        <v>50</v>
      </c>
      <c r="D53" s="198">
        <v>50</v>
      </c>
    </row>
    <row r="54" spans="1:4" ht="40.5" customHeight="1" hidden="1">
      <c r="A54" s="216" t="s">
        <v>501</v>
      </c>
      <c r="B54" s="193" t="s">
        <v>379</v>
      </c>
      <c r="C54" s="205"/>
      <c r="D54" s="205"/>
    </row>
    <row r="55" spans="1:4" ht="51" customHeight="1" hidden="1">
      <c r="A55" s="216" t="s">
        <v>832</v>
      </c>
      <c r="B55" s="193" t="s">
        <v>380</v>
      </c>
      <c r="C55" s="205"/>
      <c r="D55" s="205"/>
    </row>
    <row r="56" spans="1:4" ht="39" customHeight="1" hidden="1">
      <c r="A56" s="216"/>
      <c r="B56" s="193"/>
      <c r="C56" s="205"/>
      <c r="D56" s="205"/>
    </row>
    <row r="57" spans="1:4" ht="42.75" customHeight="1" hidden="1">
      <c r="A57" s="216" t="s">
        <v>237</v>
      </c>
      <c r="B57" s="193" t="s">
        <v>381</v>
      </c>
      <c r="C57" s="205"/>
      <c r="D57" s="205"/>
    </row>
    <row r="58" spans="1:57" s="180" customFormat="1" ht="21" customHeight="1" hidden="1">
      <c r="A58" s="222" t="s">
        <v>899</v>
      </c>
      <c r="B58" s="215" t="s">
        <v>382</v>
      </c>
      <c r="C58" s="203"/>
      <c r="D58" s="203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</row>
    <row r="59" spans="1:4" ht="45" customHeight="1" hidden="1">
      <c r="A59" s="217" t="s">
        <v>901</v>
      </c>
      <c r="B59" s="193" t="s">
        <v>384</v>
      </c>
      <c r="C59" s="205"/>
      <c r="D59" s="205"/>
    </row>
    <row r="60" spans="1:4" ht="45" customHeight="1" hidden="1">
      <c r="A60" s="216" t="s">
        <v>238</v>
      </c>
      <c r="B60" s="193" t="s">
        <v>385</v>
      </c>
      <c r="C60" s="205"/>
      <c r="D60" s="205"/>
    </row>
    <row r="61" spans="1:4" ht="33" customHeight="1" hidden="1">
      <c r="A61" s="220" t="s">
        <v>239</v>
      </c>
      <c r="B61" s="218" t="s">
        <v>240</v>
      </c>
      <c r="C61" s="205"/>
      <c r="D61" s="205"/>
    </row>
    <row r="62" spans="1:4" ht="56.25" customHeight="1" hidden="1">
      <c r="A62" s="219" t="s">
        <v>241</v>
      </c>
      <c r="B62" s="193" t="s">
        <v>242</v>
      </c>
      <c r="C62" s="205"/>
      <c r="D62" s="205"/>
    </row>
    <row r="63" spans="1:4" ht="56.25" customHeight="1">
      <c r="A63" s="243" t="s">
        <v>841</v>
      </c>
      <c r="B63" s="193" t="s">
        <v>904</v>
      </c>
      <c r="C63" s="205">
        <f>200+20</f>
        <v>220</v>
      </c>
      <c r="D63" s="205">
        <v>278.43</v>
      </c>
    </row>
    <row r="64" spans="1:4" ht="63" customHeight="1">
      <c r="A64" s="243" t="s">
        <v>200</v>
      </c>
      <c r="B64" s="193" t="s">
        <v>199</v>
      </c>
      <c r="C64" s="205">
        <f>C65</f>
        <v>1</v>
      </c>
      <c r="D64" s="205">
        <f>D65</f>
        <v>0</v>
      </c>
    </row>
    <row r="65" spans="1:4" ht="63.75" customHeight="1">
      <c r="A65" s="243" t="s">
        <v>198</v>
      </c>
      <c r="B65" s="193" t="s">
        <v>197</v>
      </c>
      <c r="C65" s="205">
        <v>1</v>
      </c>
      <c r="D65" s="205">
        <v>0</v>
      </c>
    </row>
    <row r="66" spans="1:57" s="242" customFormat="1" ht="55.5" customHeight="1" outlineLevel="1">
      <c r="A66" s="245" t="s">
        <v>201</v>
      </c>
      <c r="B66" s="239" t="s">
        <v>502</v>
      </c>
      <c r="C66" s="259">
        <f>C71</f>
        <v>246</v>
      </c>
      <c r="D66" s="259">
        <f>D71</f>
        <v>204.96</v>
      </c>
      <c r="E66" s="241"/>
      <c r="F66" s="241"/>
      <c r="G66" s="241"/>
      <c r="H66" s="241"/>
      <c r="I66" s="241"/>
      <c r="J66" s="241"/>
      <c r="K66" s="241"/>
      <c r="L66" s="241"/>
      <c r="M66" s="241"/>
      <c r="N66" s="241"/>
      <c r="O66" s="241"/>
      <c r="P66" s="241"/>
      <c r="Q66" s="241"/>
      <c r="R66" s="241"/>
      <c r="S66" s="241"/>
      <c r="T66" s="241"/>
      <c r="U66" s="241"/>
      <c r="V66" s="241"/>
      <c r="W66" s="241"/>
      <c r="X66" s="241"/>
      <c r="Y66" s="241"/>
      <c r="Z66" s="241"/>
      <c r="AA66" s="241"/>
      <c r="AB66" s="241"/>
      <c r="AC66" s="241"/>
      <c r="AD66" s="241"/>
      <c r="AE66" s="241"/>
      <c r="AF66" s="241"/>
      <c r="AG66" s="241"/>
      <c r="AH66" s="241"/>
      <c r="AI66" s="241"/>
      <c r="AJ66" s="241"/>
      <c r="AK66" s="241"/>
      <c r="AL66" s="241"/>
      <c r="AM66" s="241"/>
      <c r="AN66" s="241"/>
      <c r="AO66" s="241"/>
      <c r="AP66" s="241"/>
      <c r="AQ66" s="241"/>
      <c r="AR66" s="241"/>
      <c r="AS66" s="241"/>
      <c r="AT66" s="241"/>
      <c r="AU66" s="241"/>
      <c r="AV66" s="241"/>
      <c r="AW66" s="241"/>
      <c r="AX66" s="241"/>
      <c r="AY66" s="241"/>
      <c r="AZ66" s="241"/>
      <c r="BA66" s="241"/>
      <c r="BB66" s="241"/>
      <c r="BC66" s="241"/>
      <c r="BD66" s="241"/>
      <c r="BE66" s="241"/>
    </row>
    <row r="67" spans="1:57" s="180" customFormat="1" ht="45" customHeight="1" hidden="1">
      <c r="A67" s="219" t="s">
        <v>243</v>
      </c>
      <c r="B67" s="194" t="s">
        <v>244</v>
      </c>
      <c r="C67" s="204"/>
      <c r="D67" s="204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79"/>
    </row>
    <row r="68" spans="1:57" s="180" customFormat="1" ht="27" customHeight="1" hidden="1">
      <c r="A68" s="219" t="s">
        <v>245</v>
      </c>
      <c r="B68" s="194" t="s">
        <v>246</v>
      </c>
      <c r="C68" s="204"/>
      <c r="D68" s="204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  <c r="BD68" s="179"/>
      <c r="BE68" s="179"/>
    </row>
    <row r="69" spans="1:57" s="180" customFormat="1" ht="51.75" customHeight="1" hidden="1">
      <c r="A69" s="219" t="s">
        <v>247</v>
      </c>
      <c r="B69" s="194" t="s">
        <v>833</v>
      </c>
      <c r="C69" s="204">
        <v>0</v>
      </c>
      <c r="D69" s="204">
        <v>0</v>
      </c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  <c r="AO69" s="179"/>
      <c r="AP69" s="179"/>
      <c r="AQ69" s="179"/>
      <c r="AR69" s="179"/>
      <c r="AS69" s="179"/>
      <c r="AT69" s="179"/>
      <c r="AU69" s="179"/>
      <c r="AV69" s="179"/>
      <c r="AW69" s="179"/>
      <c r="AX69" s="179"/>
      <c r="AY69" s="179"/>
      <c r="AZ69" s="179"/>
      <c r="BA69" s="179"/>
      <c r="BB69" s="179"/>
      <c r="BC69" s="179"/>
      <c r="BD69" s="179"/>
      <c r="BE69" s="179"/>
    </row>
    <row r="70" spans="1:4" ht="18.75" customHeight="1" hidden="1">
      <c r="A70" s="216" t="s">
        <v>861</v>
      </c>
      <c r="B70" s="193" t="s">
        <v>487</v>
      </c>
      <c r="C70" s="205">
        <v>0</v>
      </c>
      <c r="D70" s="205">
        <v>0</v>
      </c>
    </row>
    <row r="71" spans="1:57" s="249" customFormat="1" ht="63.75">
      <c r="A71" s="244" t="s">
        <v>202</v>
      </c>
      <c r="B71" s="246" t="s">
        <v>811</v>
      </c>
      <c r="C71" s="258">
        <f>C72</f>
        <v>246</v>
      </c>
      <c r="D71" s="258">
        <f>D72</f>
        <v>204.96</v>
      </c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248"/>
      <c r="Q71" s="248"/>
      <c r="R71" s="248"/>
      <c r="S71" s="248"/>
      <c r="T71" s="248"/>
      <c r="U71" s="248"/>
      <c r="V71" s="248"/>
      <c r="W71" s="248"/>
      <c r="X71" s="248"/>
      <c r="Y71" s="248"/>
      <c r="Z71" s="248"/>
      <c r="AA71" s="248"/>
      <c r="AB71" s="248"/>
      <c r="AC71" s="248"/>
      <c r="AD71" s="248"/>
      <c r="AE71" s="248"/>
      <c r="AF71" s="248"/>
      <c r="AG71" s="248"/>
      <c r="AH71" s="248"/>
      <c r="AI71" s="248"/>
      <c r="AJ71" s="248"/>
      <c r="AK71" s="248"/>
      <c r="AL71" s="248"/>
      <c r="AM71" s="248"/>
      <c r="AN71" s="248"/>
      <c r="AO71" s="248"/>
      <c r="AP71" s="248"/>
      <c r="AQ71" s="248"/>
      <c r="AR71" s="248"/>
      <c r="AS71" s="248"/>
      <c r="AT71" s="248"/>
      <c r="AU71" s="248"/>
      <c r="AV71" s="248"/>
      <c r="AW71" s="248"/>
      <c r="AX71" s="248"/>
      <c r="AY71" s="248"/>
      <c r="AZ71" s="248"/>
      <c r="BA71" s="248"/>
      <c r="BB71" s="248"/>
      <c r="BC71" s="248"/>
      <c r="BD71" s="248"/>
      <c r="BE71" s="248"/>
    </row>
    <row r="72" spans="1:4" ht="51" customHeight="1">
      <c r="A72" s="216" t="s">
        <v>340</v>
      </c>
      <c r="B72" s="193" t="s">
        <v>488</v>
      </c>
      <c r="C72" s="205">
        <v>246</v>
      </c>
      <c r="D72" s="205">
        <v>204.96</v>
      </c>
    </row>
    <row r="73" spans="1:4" ht="16.5" customHeight="1" hidden="1" outlineLevel="1">
      <c r="A73" s="215" t="s">
        <v>427</v>
      </c>
      <c r="B73" s="215" t="s">
        <v>58</v>
      </c>
      <c r="C73" s="199"/>
      <c r="D73" s="199"/>
    </row>
    <row r="74" spans="1:4" ht="21" customHeight="1" hidden="1" outlineLevel="1">
      <c r="A74" s="217" t="s">
        <v>429</v>
      </c>
      <c r="B74" s="193" t="s">
        <v>57</v>
      </c>
      <c r="C74" s="202"/>
      <c r="D74" s="202"/>
    </row>
    <row r="75" spans="1:4" ht="27" customHeight="1" hidden="1" outlineLevel="1">
      <c r="A75" s="217" t="s">
        <v>248</v>
      </c>
      <c r="B75" s="193" t="s">
        <v>816</v>
      </c>
      <c r="C75" s="202"/>
      <c r="D75" s="202"/>
    </row>
    <row r="76" spans="1:4" ht="16.5" customHeight="1" hidden="1" outlineLevel="1">
      <c r="A76" s="215" t="s">
        <v>387</v>
      </c>
      <c r="B76" s="215" t="s">
        <v>389</v>
      </c>
      <c r="C76" s="199"/>
      <c r="D76" s="199"/>
    </row>
    <row r="77" spans="1:57" s="180" customFormat="1" ht="20.25" customHeight="1" hidden="1" outlineLevel="1">
      <c r="A77" s="222" t="s">
        <v>388</v>
      </c>
      <c r="B77" s="215" t="s">
        <v>390</v>
      </c>
      <c r="C77" s="199"/>
      <c r="D77" s="19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79"/>
      <c r="AK77" s="179"/>
      <c r="AL77" s="179"/>
      <c r="AM77" s="179"/>
      <c r="AN77" s="179"/>
      <c r="AO77" s="179"/>
      <c r="AP77" s="179"/>
      <c r="AQ77" s="179"/>
      <c r="AR77" s="179"/>
      <c r="AS77" s="179"/>
      <c r="AT77" s="179"/>
      <c r="AU77" s="179"/>
      <c r="AV77" s="179"/>
      <c r="AW77" s="179"/>
      <c r="AX77" s="179"/>
      <c r="AY77" s="179"/>
      <c r="AZ77" s="179"/>
      <c r="BA77" s="179"/>
      <c r="BB77" s="179"/>
      <c r="BC77" s="179"/>
      <c r="BD77" s="179"/>
      <c r="BE77" s="179"/>
    </row>
    <row r="78" spans="1:4" ht="25.5" hidden="1" outlineLevel="1">
      <c r="A78" s="217" t="s">
        <v>925</v>
      </c>
      <c r="B78" s="193" t="s">
        <v>414</v>
      </c>
      <c r="C78" s="202"/>
      <c r="D78" s="202"/>
    </row>
    <row r="79" spans="1:57" s="180" customFormat="1" ht="17.25" customHeight="1" hidden="1" outlineLevel="1">
      <c r="A79" s="222" t="s">
        <v>396</v>
      </c>
      <c r="B79" s="215" t="s">
        <v>397</v>
      </c>
      <c r="C79" s="199"/>
      <c r="D79" s="19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79"/>
      <c r="AU79" s="179"/>
      <c r="AV79" s="179"/>
      <c r="AW79" s="179"/>
      <c r="AX79" s="179"/>
      <c r="AY79" s="179"/>
      <c r="AZ79" s="179"/>
      <c r="BA79" s="179"/>
      <c r="BB79" s="179"/>
      <c r="BC79" s="179"/>
      <c r="BD79" s="179"/>
      <c r="BE79" s="179"/>
    </row>
    <row r="80" spans="1:4" ht="48" customHeight="1" hidden="1" outlineLevel="1">
      <c r="A80" s="217" t="s">
        <v>871</v>
      </c>
      <c r="B80" s="193" t="s">
        <v>399</v>
      </c>
      <c r="C80" s="202"/>
      <c r="D80" s="202"/>
    </row>
    <row r="81" spans="1:4" ht="30" customHeight="1" hidden="1" outlineLevel="1">
      <c r="A81" s="224" t="s">
        <v>249</v>
      </c>
      <c r="B81" s="194" t="s">
        <v>400</v>
      </c>
      <c r="C81" s="206"/>
      <c r="D81" s="206"/>
    </row>
    <row r="82" spans="1:4" ht="30.75" customHeight="1" outlineLevel="1">
      <c r="A82" s="225" t="s">
        <v>387</v>
      </c>
      <c r="B82" s="218" t="s">
        <v>389</v>
      </c>
      <c r="C82" s="207">
        <f aca="true" t="shared" si="0" ref="C82:D84">C83</f>
        <v>102</v>
      </c>
      <c r="D82" s="207">
        <f t="shared" si="0"/>
        <v>77.34</v>
      </c>
    </row>
    <row r="83" spans="1:57" s="242" customFormat="1" ht="34.5" customHeight="1" outlineLevel="1">
      <c r="A83" s="245" t="s">
        <v>212</v>
      </c>
      <c r="B83" s="239" t="s">
        <v>211</v>
      </c>
      <c r="C83" s="259">
        <f t="shared" si="0"/>
        <v>102</v>
      </c>
      <c r="D83" s="269">
        <f t="shared" si="0"/>
        <v>77.34</v>
      </c>
      <c r="E83" s="241"/>
      <c r="F83" s="241"/>
      <c r="G83" s="241"/>
      <c r="H83" s="241"/>
      <c r="I83" s="241"/>
      <c r="J83" s="241"/>
      <c r="K83" s="241"/>
      <c r="L83" s="241"/>
      <c r="M83" s="241"/>
      <c r="N83" s="241"/>
      <c r="O83" s="241"/>
      <c r="P83" s="241"/>
      <c r="Q83" s="241"/>
      <c r="R83" s="241"/>
      <c r="S83" s="241"/>
      <c r="T83" s="241"/>
      <c r="U83" s="241"/>
      <c r="V83" s="241"/>
      <c r="W83" s="241"/>
      <c r="X83" s="241"/>
      <c r="Y83" s="241"/>
      <c r="Z83" s="241"/>
      <c r="AA83" s="241"/>
      <c r="AB83" s="241"/>
      <c r="AC83" s="241"/>
      <c r="AD83" s="241"/>
      <c r="AE83" s="241"/>
      <c r="AF83" s="241"/>
      <c r="AG83" s="241"/>
      <c r="AH83" s="241"/>
      <c r="AI83" s="241"/>
      <c r="AJ83" s="241"/>
      <c r="AK83" s="241"/>
      <c r="AL83" s="241"/>
      <c r="AM83" s="241"/>
      <c r="AN83" s="241"/>
      <c r="AO83" s="241"/>
      <c r="AP83" s="241"/>
      <c r="AQ83" s="241"/>
      <c r="AR83" s="241"/>
      <c r="AS83" s="241"/>
      <c r="AT83" s="241"/>
      <c r="AU83" s="241"/>
      <c r="AV83" s="241"/>
      <c r="AW83" s="241"/>
      <c r="AX83" s="241"/>
      <c r="AY83" s="241"/>
      <c r="AZ83" s="241"/>
      <c r="BA83" s="241"/>
      <c r="BB83" s="241"/>
      <c r="BC83" s="241"/>
      <c r="BD83" s="241"/>
      <c r="BE83" s="241"/>
    </row>
    <row r="84" spans="1:57" s="249" customFormat="1" ht="24.75" customHeight="1">
      <c r="A84" s="244" t="s">
        <v>210</v>
      </c>
      <c r="B84" s="246" t="s">
        <v>209</v>
      </c>
      <c r="C84" s="258">
        <f t="shared" si="0"/>
        <v>102</v>
      </c>
      <c r="D84" s="258">
        <f t="shared" si="0"/>
        <v>77.34</v>
      </c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  <c r="P84" s="248"/>
      <c r="Q84" s="248"/>
      <c r="R84" s="248"/>
      <c r="S84" s="248"/>
      <c r="T84" s="248"/>
      <c r="U84" s="248"/>
      <c r="V84" s="248"/>
      <c r="W84" s="248"/>
      <c r="X84" s="248"/>
      <c r="Y84" s="248"/>
      <c r="Z84" s="248"/>
      <c r="AA84" s="248"/>
      <c r="AB84" s="248"/>
      <c r="AC84" s="248"/>
      <c r="AD84" s="248"/>
      <c r="AE84" s="248"/>
      <c r="AF84" s="248"/>
      <c r="AG84" s="248"/>
      <c r="AH84" s="248"/>
      <c r="AI84" s="248"/>
      <c r="AJ84" s="248"/>
      <c r="AK84" s="248"/>
      <c r="AL84" s="248"/>
      <c r="AM84" s="248"/>
      <c r="AN84" s="248"/>
      <c r="AO84" s="248"/>
      <c r="AP84" s="248"/>
      <c r="AQ84" s="248"/>
      <c r="AR84" s="248"/>
      <c r="AS84" s="248"/>
      <c r="AT84" s="248"/>
      <c r="AU84" s="248"/>
      <c r="AV84" s="248"/>
      <c r="AW84" s="248"/>
      <c r="AX84" s="248"/>
      <c r="AY84" s="248"/>
      <c r="AZ84" s="248"/>
      <c r="BA84" s="248"/>
      <c r="BB84" s="248"/>
      <c r="BC84" s="248"/>
      <c r="BD84" s="248"/>
      <c r="BE84" s="248"/>
    </row>
    <row r="85" spans="1:4" ht="24" customHeight="1" outlineLevel="1">
      <c r="A85" s="224" t="s">
        <v>207</v>
      </c>
      <c r="B85" s="194" t="s">
        <v>208</v>
      </c>
      <c r="C85" s="204">
        <f>70+5+27</f>
        <v>102</v>
      </c>
      <c r="D85" s="204">
        <v>77.34</v>
      </c>
    </row>
    <row r="86" spans="1:4" ht="23.25" customHeight="1">
      <c r="A86" s="225" t="s">
        <v>63</v>
      </c>
      <c r="B86" s="218" t="s">
        <v>62</v>
      </c>
      <c r="C86" s="207">
        <f>C90</f>
        <v>560</v>
      </c>
      <c r="D86" s="207">
        <f>D90</f>
        <v>558.5</v>
      </c>
    </row>
    <row r="87" spans="1:4" ht="17.25" customHeight="1" hidden="1" outlineLevel="1">
      <c r="A87" s="222" t="s">
        <v>401</v>
      </c>
      <c r="B87" s="215" t="s">
        <v>402</v>
      </c>
      <c r="C87" s="199"/>
      <c r="D87" s="199"/>
    </row>
    <row r="88" spans="1:4" ht="32.25" customHeight="1" hidden="1" outlineLevel="1">
      <c r="A88" s="217" t="s">
        <v>417</v>
      </c>
      <c r="B88" s="193" t="s">
        <v>875</v>
      </c>
      <c r="C88" s="199"/>
      <c r="D88" s="199"/>
    </row>
    <row r="89" spans="1:4" ht="28.5" customHeight="1" hidden="1" outlineLevel="1">
      <c r="A89" s="217" t="s">
        <v>418</v>
      </c>
      <c r="B89" s="193" t="s">
        <v>419</v>
      </c>
      <c r="C89" s="202"/>
      <c r="D89" s="202"/>
    </row>
    <row r="90" spans="1:57" s="242" customFormat="1" ht="55.5" customHeight="1" outlineLevel="1">
      <c r="A90" s="245" t="s">
        <v>905</v>
      </c>
      <c r="B90" s="239" t="s">
        <v>406</v>
      </c>
      <c r="C90" s="269">
        <f>C93</f>
        <v>560</v>
      </c>
      <c r="D90" s="269">
        <f>D93</f>
        <v>558.5</v>
      </c>
      <c r="E90" s="241"/>
      <c r="F90" s="241"/>
      <c r="G90" s="241"/>
      <c r="H90" s="241"/>
      <c r="I90" s="241"/>
      <c r="J90" s="241"/>
      <c r="K90" s="241"/>
      <c r="L90" s="241"/>
      <c r="M90" s="241"/>
      <c r="N90" s="241"/>
      <c r="O90" s="241"/>
      <c r="P90" s="241"/>
      <c r="Q90" s="241"/>
      <c r="R90" s="241"/>
      <c r="S90" s="241"/>
      <c r="T90" s="241"/>
      <c r="U90" s="241"/>
      <c r="V90" s="241"/>
      <c r="W90" s="241"/>
      <c r="X90" s="241"/>
      <c r="Y90" s="241"/>
      <c r="Z90" s="241"/>
      <c r="AA90" s="241"/>
      <c r="AB90" s="241"/>
      <c r="AC90" s="241"/>
      <c r="AD90" s="241"/>
      <c r="AE90" s="241"/>
      <c r="AF90" s="241"/>
      <c r="AG90" s="241"/>
      <c r="AH90" s="241"/>
      <c r="AI90" s="241"/>
      <c r="AJ90" s="241"/>
      <c r="AK90" s="241"/>
      <c r="AL90" s="241"/>
      <c r="AM90" s="241"/>
      <c r="AN90" s="241"/>
      <c r="AO90" s="241"/>
      <c r="AP90" s="241"/>
      <c r="AQ90" s="241"/>
      <c r="AR90" s="241"/>
      <c r="AS90" s="241"/>
      <c r="AT90" s="241"/>
      <c r="AU90" s="241"/>
      <c r="AV90" s="241"/>
      <c r="AW90" s="241"/>
      <c r="AX90" s="241"/>
      <c r="AY90" s="241"/>
      <c r="AZ90" s="241"/>
      <c r="BA90" s="241"/>
      <c r="BB90" s="241"/>
      <c r="BC90" s="241"/>
      <c r="BD90" s="241"/>
      <c r="BE90" s="241"/>
    </row>
    <row r="91" spans="1:4" ht="53.25" customHeight="1" hidden="1" outlineLevel="1">
      <c r="A91" s="216" t="s">
        <v>817</v>
      </c>
      <c r="B91" s="193" t="s">
        <v>677</v>
      </c>
      <c r="C91" s="205"/>
      <c r="D91" s="205"/>
    </row>
    <row r="92" spans="1:4" ht="48" customHeight="1" hidden="1" outlineLevel="1">
      <c r="A92" s="216" t="s">
        <v>818</v>
      </c>
      <c r="B92" s="193" t="s">
        <v>678</v>
      </c>
      <c r="C92" s="205"/>
      <c r="D92" s="205"/>
    </row>
    <row r="93" spans="1:4" ht="68.25" customHeight="1" outlineLevel="1">
      <c r="A93" s="216" t="s">
        <v>205</v>
      </c>
      <c r="B93" s="193" t="s">
        <v>206</v>
      </c>
      <c r="C93" s="205">
        <f>410+390+2000-2240</f>
        <v>560</v>
      </c>
      <c r="D93" s="205">
        <v>558.5</v>
      </c>
    </row>
    <row r="94" spans="1:4" ht="25.5" hidden="1" outlineLevel="1">
      <c r="A94" s="216" t="s">
        <v>842</v>
      </c>
      <c r="B94" s="193" t="s">
        <v>679</v>
      </c>
      <c r="C94" s="202"/>
      <c r="D94" s="202"/>
    </row>
    <row r="95" spans="1:4" ht="63" customHeight="1" hidden="1" outlineLevel="1">
      <c r="A95" s="216" t="s">
        <v>819</v>
      </c>
      <c r="B95" s="193" t="s">
        <v>680</v>
      </c>
      <c r="C95" s="202"/>
      <c r="D95" s="202"/>
    </row>
    <row r="96" spans="1:4" ht="41.25" customHeight="1" hidden="1" outlineLevel="1">
      <c r="A96" s="216" t="s">
        <v>250</v>
      </c>
      <c r="B96" s="193" t="s">
        <v>251</v>
      </c>
      <c r="C96" s="202"/>
      <c r="D96" s="202"/>
    </row>
    <row r="97" spans="1:4" ht="42" customHeight="1" hidden="1" outlineLevel="1">
      <c r="A97" s="216" t="s">
        <v>781</v>
      </c>
      <c r="B97" s="193" t="s">
        <v>782</v>
      </c>
      <c r="C97" s="202"/>
      <c r="D97" s="202"/>
    </row>
    <row r="98" spans="1:4" ht="25.5" hidden="1" outlineLevel="1">
      <c r="A98" s="217" t="s">
        <v>784</v>
      </c>
      <c r="B98" s="193" t="s">
        <v>783</v>
      </c>
      <c r="C98" s="202"/>
      <c r="D98" s="202"/>
    </row>
    <row r="99" spans="1:4" ht="28.5" customHeight="1" hidden="1" outlineLevel="1">
      <c r="A99" s="220" t="s">
        <v>785</v>
      </c>
      <c r="B99" s="218" t="s">
        <v>786</v>
      </c>
      <c r="C99" s="202"/>
      <c r="D99" s="202"/>
    </row>
    <row r="100" spans="1:4" ht="29.25" customHeight="1" hidden="1" outlineLevel="1">
      <c r="A100" s="216" t="s">
        <v>787</v>
      </c>
      <c r="B100" s="193" t="s">
        <v>788</v>
      </c>
      <c r="C100" s="202"/>
      <c r="D100" s="202"/>
    </row>
    <row r="101" spans="1:4" ht="36.75" customHeight="1" hidden="1" outlineLevel="1">
      <c r="A101" s="216" t="s">
        <v>820</v>
      </c>
      <c r="B101" s="193" t="s">
        <v>789</v>
      </c>
      <c r="C101" s="202"/>
      <c r="D101" s="202"/>
    </row>
    <row r="102" spans="1:57" s="180" customFormat="1" ht="17.25" customHeight="1" hidden="1" outlineLevel="1">
      <c r="A102" s="222" t="s">
        <v>843</v>
      </c>
      <c r="B102" s="215" t="s">
        <v>790</v>
      </c>
      <c r="C102" s="199"/>
      <c r="D102" s="19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  <c r="AD102" s="179"/>
      <c r="AE102" s="179"/>
      <c r="AF102" s="179"/>
      <c r="AG102" s="179"/>
      <c r="AH102" s="179"/>
      <c r="AI102" s="179"/>
      <c r="AJ102" s="179"/>
      <c r="AK102" s="179"/>
      <c r="AL102" s="179"/>
      <c r="AM102" s="179"/>
      <c r="AN102" s="179"/>
      <c r="AO102" s="179"/>
      <c r="AP102" s="179"/>
      <c r="AQ102" s="179"/>
      <c r="AR102" s="179"/>
      <c r="AS102" s="179"/>
      <c r="AT102" s="179"/>
      <c r="AU102" s="179"/>
      <c r="AV102" s="179"/>
      <c r="AW102" s="179"/>
      <c r="AX102" s="179"/>
      <c r="AY102" s="179"/>
      <c r="AZ102" s="179"/>
      <c r="BA102" s="179"/>
      <c r="BB102" s="179"/>
      <c r="BC102" s="179"/>
      <c r="BD102" s="179"/>
      <c r="BE102" s="179"/>
    </row>
    <row r="103" spans="1:4" ht="25.5" hidden="1" outlineLevel="1">
      <c r="A103" s="217" t="s">
        <v>844</v>
      </c>
      <c r="B103" s="193" t="s">
        <v>489</v>
      </c>
      <c r="C103" s="202"/>
      <c r="D103" s="202"/>
    </row>
    <row r="104" spans="1:4" ht="25.5" hidden="1" outlineLevel="1">
      <c r="A104" s="217" t="s">
        <v>490</v>
      </c>
      <c r="B104" s="193" t="s">
        <v>491</v>
      </c>
      <c r="C104" s="202"/>
      <c r="D104" s="202"/>
    </row>
    <row r="105" spans="1:4" ht="12.75" hidden="1" outlineLevel="1">
      <c r="A105" s="215" t="s">
        <v>70</v>
      </c>
      <c r="B105" s="215" t="s">
        <v>69</v>
      </c>
      <c r="C105" s="199"/>
      <c r="D105" s="199"/>
    </row>
    <row r="106" spans="1:4" ht="28.5" customHeight="1" hidden="1" outlineLevel="2">
      <c r="A106" s="216" t="s">
        <v>72</v>
      </c>
      <c r="B106" s="193" t="s">
        <v>686</v>
      </c>
      <c r="C106" s="202"/>
      <c r="D106" s="202"/>
    </row>
    <row r="107" spans="1:4" ht="56.25" customHeight="1" hidden="1" outlineLevel="2">
      <c r="A107" s="216" t="s">
        <v>637</v>
      </c>
      <c r="B107" s="193" t="s">
        <v>681</v>
      </c>
      <c r="C107" s="202"/>
      <c r="D107" s="202"/>
    </row>
    <row r="108" spans="1:4" ht="43.5" customHeight="1" hidden="1" outlineLevel="2">
      <c r="A108" s="216" t="s">
        <v>75</v>
      </c>
      <c r="B108" s="193" t="s">
        <v>682</v>
      </c>
      <c r="C108" s="200"/>
      <c r="D108" s="200"/>
    </row>
    <row r="109" spans="1:4" ht="47.25" customHeight="1" hidden="1" outlineLevel="2">
      <c r="A109" s="216" t="s">
        <v>77</v>
      </c>
      <c r="B109" s="193" t="s">
        <v>683</v>
      </c>
      <c r="C109" s="201"/>
      <c r="D109" s="201"/>
    </row>
    <row r="110" spans="1:4" ht="46.5" customHeight="1" hidden="1" outlineLevel="2">
      <c r="A110" s="216" t="s">
        <v>926</v>
      </c>
      <c r="B110" s="193" t="s">
        <v>687</v>
      </c>
      <c r="C110" s="201"/>
      <c r="D110" s="201"/>
    </row>
    <row r="111" spans="1:4" ht="35.25" customHeight="1" hidden="1" outlineLevel="2">
      <c r="A111" s="216" t="s">
        <v>55</v>
      </c>
      <c r="B111" s="193" t="s">
        <v>684</v>
      </c>
      <c r="C111" s="201"/>
      <c r="D111" s="201"/>
    </row>
    <row r="112" spans="1:4" ht="31.5" customHeight="1" hidden="1" outlineLevel="2">
      <c r="A112" s="216" t="s">
        <v>492</v>
      </c>
      <c r="B112" s="193" t="s">
        <v>493</v>
      </c>
      <c r="C112" s="201"/>
      <c r="D112" s="201"/>
    </row>
    <row r="113" spans="1:4" ht="42" customHeight="1" hidden="1" outlineLevel="2">
      <c r="A113" s="216" t="s">
        <v>791</v>
      </c>
      <c r="B113" s="193" t="s">
        <v>792</v>
      </c>
      <c r="C113" s="201"/>
      <c r="D113" s="201"/>
    </row>
    <row r="114" spans="1:4" ht="44.25" customHeight="1" hidden="1" outlineLevel="2">
      <c r="A114" s="216" t="s">
        <v>444</v>
      </c>
      <c r="B114" s="193" t="s">
        <v>685</v>
      </c>
      <c r="C114" s="201"/>
      <c r="D114" s="201"/>
    </row>
    <row r="115" spans="1:4" ht="44.25" customHeight="1" hidden="1" outlineLevel="2">
      <c r="A115" s="216" t="s">
        <v>793</v>
      </c>
      <c r="B115" s="193" t="s">
        <v>838</v>
      </c>
      <c r="C115" s="201"/>
      <c r="D115" s="201"/>
    </row>
    <row r="116" spans="1:4" ht="35.25" customHeight="1" hidden="1" outlineLevel="2">
      <c r="A116" s="216" t="s">
        <v>56</v>
      </c>
      <c r="B116" s="193" t="s">
        <v>356</v>
      </c>
      <c r="C116" s="201"/>
      <c r="D116" s="201"/>
    </row>
    <row r="117" spans="1:4" ht="35.25" customHeight="1" hidden="1" outlineLevel="2">
      <c r="A117" s="216" t="s">
        <v>839</v>
      </c>
      <c r="B117" s="193" t="s">
        <v>358</v>
      </c>
      <c r="C117" s="201"/>
      <c r="D117" s="201"/>
    </row>
    <row r="118" spans="1:4" ht="35.25" customHeight="1" hidden="1" outlineLevel="2">
      <c r="A118" s="216" t="s">
        <v>840</v>
      </c>
      <c r="B118" s="193" t="s">
        <v>360</v>
      </c>
      <c r="C118" s="201"/>
      <c r="D118" s="201"/>
    </row>
    <row r="119" spans="1:4" ht="27" customHeight="1" hidden="1" outlineLevel="2">
      <c r="A119" s="216" t="s">
        <v>363</v>
      </c>
      <c r="B119" s="193" t="s">
        <v>362</v>
      </c>
      <c r="C119" s="201"/>
      <c r="D119" s="201"/>
    </row>
    <row r="120" spans="1:4" ht="36" customHeight="1" hidden="1" outlineLevel="2">
      <c r="A120" s="216" t="s">
        <v>365</v>
      </c>
      <c r="B120" s="193" t="s">
        <v>364</v>
      </c>
      <c r="C120" s="201"/>
      <c r="D120" s="201"/>
    </row>
    <row r="121" spans="1:4" ht="36" customHeight="1" hidden="1" outlineLevel="2">
      <c r="A121" s="216" t="s">
        <v>367</v>
      </c>
      <c r="B121" s="193" t="s">
        <v>366</v>
      </c>
      <c r="C121" s="201"/>
      <c r="D121" s="201"/>
    </row>
    <row r="122" spans="1:4" ht="45" customHeight="1" hidden="1" outlineLevel="2">
      <c r="A122" s="216" t="s">
        <v>495</v>
      </c>
      <c r="B122" s="193" t="s">
        <v>494</v>
      </c>
      <c r="C122" s="201"/>
      <c r="D122" s="201"/>
    </row>
    <row r="123" spans="1:4" ht="32.25" customHeight="1" hidden="1" outlineLevel="2">
      <c r="A123" s="216" t="s">
        <v>497</v>
      </c>
      <c r="B123" s="193" t="s">
        <v>496</v>
      </c>
      <c r="C123" s="201"/>
      <c r="D123" s="201"/>
    </row>
    <row r="124" spans="1:4" ht="42" customHeight="1" hidden="1" outlineLevel="2">
      <c r="A124" s="216" t="s">
        <v>927</v>
      </c>
      <c r="B124" s="193" t="s">
        <v>498</v>
      </c>
      <c r="C124" s="201"/>
      <c r="D124" s="201"/>
    </row>
    <row r="125" spans="1:4" ht="30" customHeight="1" hidden="1" outlineLevel="2">
      <c r="A125" s="216" t="s">
        <v>500</v>
      </c>
      <c r="B125" s="193" t="s">
        <v>499</v>
      </c>
      <c r="C125" s="201"/>
      <c r="D125" s="201"/>
    </row>
    <row r="126" spans="1:57" s="183" customFormat="1" ht="25.5" hidden="1" outlineLevel="2">
      <c r="A126" s="216" t="s">
        <v>629</v>
      </c>
      <c r="B126" s="193" t="s">
        <v>630</v>
      </c>
      <c r="C126" s="201"/>
      <c r="D126" s="201"/>
      <c r="E126" s="182"/>
      <c r="F126" s="182"/>
      <c r="G126" s="182"/>
      <c r="H126" s="182"/>
      <c r="I126" s="182"/>
      <c r="J126" s="182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Z126" s="182"/>
      <c r="AA126" s="182"/>
      <c r="AB126" s="182"/>
      <c r="AC126" s="182"/>
      <c r="AD126" s="182"/>
      <c r="AE126" s="182"/>
      <c r="AF126" s="182"/>
      <c r="AG126" s="182"/>
      <c r="AH126" s="182"/>
      <c r="AI126" s="182"/>
      <c r="AJ126" s="182"/>
      <c r="AK126" s="182"/>
      <c r="AL126" s="182"/>
      <c r="AM126" s="182"/>
      <c r="AN126" s="182"/>
      <c r="AO126" s="182"/>
      <c r="AP126" s="182"/>
      <c r="AQ126" s="182"/>
      <c r="AR126" s="182"/>
      <c r="AS126" s="182"/>
      <c r="AT126" s="182"/>
      <c r="AU126" s="182"/>
      <c r="AV126" s="182"/>
      <c r="AW126" s="182"/>
      <c r="AX126" s="182"/>
      <c r="AY126" s="182"/>
      <c r="AZ126" s="182"/>
      <c r="BA126" s="182"/>
      <c r="BB126" s="182"/>
      <c r="BC126" s="182"/>
      <c r="BD126" s="182"/>
      <c r="BE126" s="182"/>
    </row>
    <row r="127" spans="1:4" ht="50.25" customHeight="1" hidden="1" outlineLevel="2">
      <c r="A127" s="216" t="s">
        <v>631</v>
      </c>
      <c r="B127" s="193" t="s">
        <v>632</v>
      </c>
      <c r="C127" s="201"/>
      <c r="D127" s="201"/>
    </row>
    <row r="128" spans="1:4" ht="38.25" customHeight="1" hidden="1" outlineLevel="2">
      <c r="A128" s="216" t="s">
        <v>634</v>
      </c>
      <c r="B128" s="193" t="s">
        <v>633</v>
      </c>
      <c r="C128" s="201"/>
      <c r="D128" s="201"/>
    </row>
    <row r="129" spans="1:4" ht="42.75" customHeight="1" hidden="1" outlineLevel="2">
      <c r="A129" s="216" t="s">
        <v>794</v>
      </c>
      <c r="B129" s="193" t="s">
        <v>795</v>
      </c>
      <c r="C129" s="201"/>
      <c r="D129" s="201"/>
    </row>
    <row r="130" spans="1:4" ht="42.75" customHeight="1" hidden="1" outlineLevel="2">
      <c r="A130" s="216" t="s">
        <v>814</v>
      </c>
      <c r="B130" s="193" t="s">
        <v>815</v>
      </c>
      <c r="C130" s="201"/>
      <c r="D130" s="201"/>
    </row>
    <row r="131" spans="1:57" s="183" customFormat="1" ht="25.5" hidden="1" outlineLevel="1">
      <c r="A131" s="216" t="s">
        <v>845</v>
      </c>
      <c r="B131" s="193" t="s">
        <v>458</v>
      </c>
      <c r="C131" s="201"/>
      <c r="D131" s="201"/>
      <c r="E131" s="182"/>
      <c r="F131" s="182"/>
      <c r="G131" s="182"/>
      <c r="H131" s="182"/>
      <c r="I131" s="182"/>
      <c r="J131" s="182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Z131" s="182"/>
      <c r="AA131" s="182"/>
      <c r="AB131" s="182"/>
      <c r="AC131" s="182"/>
      <c r="AD131" s="182"/>
      <c r="AE131" s="182"/>
      <c r="AF131" s="182"/>
      <c r="AG131" s="182"/>
      <c r="AH131" s="182"/>
      <c r="AI131" s="182"/>
      <c r="AJ131" s="182"/>
      <c r="AK131" s="182"/>
      <c r="AL131" s="182"/>
      <c r="AM131" s="182"/>
      <c r="AN131" s="182"/>
      <c r="AO131" s="182"/>
      <c r="AP131" s="182"/>
      <c r="AQ131" s="182"/>
      <c r="AR131" s="182"/>
      <c r="AS131" s="182"/>
      <c r="AT131" s="182"/>
      <c r="AU131" s="182"/>
      <c r="AV131" s="182"/>
      <c r="AW131" s="182"/>
      <c r="AX131" s="182"/>
      <c r="AY131" s="182"/>
      <c r="AZ131" s="182"/>
      <c r="BA131" s="182"/>
      <c r="BB131" s="182"/>
      <c r="BC131" s="182"/>
      <c r="BD131" s="182"/>
      <c r="BE131" s="182"/>
    </row>
    <row r="132" spans="1:4" ht="29.25" customHeight="1" hidden="1" outlineLevel="1">
      <c r="A132" s="216" t="s">
        <v>373</v>
      </c>
      <c r="B132" s="193" t="s">
        <v>372</v>
      </c>
      <c r="C132" s="201"/>
      <c r="D132" s="201"/>
    </row>
    <row r="133" spans="1:57" s="180" customFormat="1" ht="21.75" customHeight="1" hidden="1" outlineLevel="1">
      <c r="A133" s="216" t="s">
        <v>375</v>
      </c>
      <c r="B133" s="193" t="s">
        <v>374</v>
      </c>
      <c r="C133" s="201"/>
      <c r="D133" s="201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  <c r="Z133" s="179"/>
      <c r="AA133" s="179"/>
      <c r="AB133" s="179"/>
      <c r="AC133" s="179"/>
      <c r="AD133" s="179"/>
      <c r="AE133" s="179"/>
      <c r="AF133" s="179"/>
      <c r="AG133" s="179"/>
      <c r="AH133" s="179"/>
      <c r="AI133" s="179"/>
      <c r="AJ133" s="179"/>
      <c r="AK133" s="179"/>
      <c r="AL133" s="179"/>
      <c r="AM133" s="179"/>
      <c r="AN133" s="179"/>
      <c r="AO133" s="179"/>
      <c r="AP133" s="179"/>
      <c r="AQ133" s="179"/>
      <c r="AR133" s="179"/>
      <c r="AS133" s="179"/>
      <c r="AT133" s="179"/>
      <c r="AU133" s="179"/>
      <c r="AV133" s="179"/>
      <c r="AW133" s="179"/>
      <c r="AX133" s="179"/>
      <c r="AY133" s="179"/>
      <c r="AZ133" s="179"/>
      <c r="BA133" s="179"/>
      <c r="BB133" s="179"/>
      <c r="BC133" s="179"/>
      <c r="BD133" s="179"/>
      <c r="BE133" s="179"/>
    </row>
    <row r="134" spans="1:57" s="180" customFormat="1" ht="18" customHeight="1" hidden="1" outlineLevel="1">
      <c r="A134" s="216"/>
      <c r="B134" s="193"/>
      <c r="C134" s="201"/>
      <c r="D134" s="201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79"/>
      <c r="AA134" s="179"/>
      <c r="AB134" s="179"/>
      <c r="AC134" s="179"/>
      <c r="AD134" s="179"/>
      <c r="AE134" s="179"/>
      <c r="AF134" s="179"/>
      <c r="AG134" s="179"/>
      <c r="AH134" s="179"/>
      <c r="AI134" s="179"/>
      <c r="AJ134" s="179"/>
      <c r="AK134" s="179"/>
      <c r="AL134" s="179"/>
      <c r="AM134" s="179"/>
      <c r="AN134" s="179"/>
      <c r="AO134" s="179"/>
      <c r="AP134" s="179"/>
      <c r="AQ134" s="179"/>
      <c r="AR134" s="179"/>
      <c r="AS134" s="179"/>
      <c r="AT134" s="179"/>
      <c r="AU134" s="179"/>
      <c r="AV134" s="179"/>
      <c r="AW134" s="179"/>
      <c r="AX134" s="179"/>
      <c r="AY134" s="179"/>
      <c r="AZ134" s="179"/>
      <c r="BA134" s="179"/>
      <c r="BB134" s="179"/>
      <c r="BC134" s="179"/>
      <c r="BD134" s="179"/>
      <c r="BE134" s="179"/>
    </row>
    <row r="135" spans="1:4" ht="23.25" customHeight="1" collapsed="1">
      <c r="A135" s="225" t="s">
        <v>70</v>
      </c>
      <c r="B135" s="218" t="s">
        <v>834</v>
      </c>
      <c r="C135" s="207">
        <f>C136</f>
        <v>61.1</v>
      </c>
      <c r="D135" s="207">
        <f>D136</f>
        <v>10.92</v>
      </c>
    </row>
    <row r="136" spans="1:57" s="242" customFormat="1" ht="40.5" customHeight="1" outlineLevel="1">
      <c r="A136" s="238" t="s">
        <v>204</v>
      </c>
      <c r="B136" s="239" t="s">
        <v>203</v>
      </c>
      <c r="C136" s="269">
        <f>C137</f>
        <v>61.1</v>
      </c>
      <c r="D136" s="269">
        <f>D137</f>
        <v>10.92</v>
      </c>
      <c r="E136" s="241"/>
      <c r="F136" s="241"/>
      <c r="G136" s="241"/>
      <c r="H136" s="241"/>
      <c r="I136" s="241"/>
      <c r="J136" s="241"/>
      <c r="K136" s="241"/>
      <c r="L136" s="241"/>
      <c r="M136" s="241"/>
      <c r="N136" s="241"/>
      <c r="O136" s="241"/>
      <c r="P136" s="241"/>
      <c r="Q136" s="241"/>
      <c r="R136" s="241"/>
      <c r="S136" s="241"/>
      <c r="T136" s="241"/>
      <c r="U136" s="241"/>
      <c r="V136" s="241"/>
      <c r="W136" s="241"/>
      <c r="X136" s="241"/>
      <c r="Y136" s="241"/>
      <c r="Z136" s="241"/>
      <c r="AA136" s="241"/>
      <c r="AB136" s="241"/>
      <c r="AC136" s="241"/>
      <c r="AD136" s="241"/>
      <c r="AE136" s="241"/>
      <c r="AF136" s="241"/>
      <c r="AG136" s="241"/>
      <c r="AH136" s="241"/>
      <c r="AI136" s="241"/>
      <c r="AJ136" s="241"/>
      <c r="AK136" s="241"/>
      <c r="AL136" s="241"/>
      <c r="AM136" s="241"/>
      <c r="AN136" s="241"/>
      <c r="AO136" s="241"/>
      <c r="AP136" s="241"/>
      <c r="AQ136" s="241"/>
      <c r="AR136" s="241"/>
      <c r="AS136" s="241"/>
      <c r="AT136" s="241"/>
      <c r="AU136" s="241"/>
      <c r="AV136" s="241"/>
      <c r="AW136" s="241"/>
      <c r="AX136" s="241"/>
      <c r="AY136" s="241"/>
      <c r="AZ136" s="241"/>
      <c r="BA136" s="241"/>
      <c r="BB136" s="241"/>
      <c r="BC136" s="241"/>
      <c r="BD136" s="241"/>
      <c r="BE136" s="241"/>
    </row>
    <row r="137" spans="1:57" s="180" customFormat="1" ht="48.75" customHeight="1" outlineLevel="1">
      <c r="A137" s="216" t="s">
        <v>835</v>
      </c>
      <c r="B137" s="193" t="s">
        <v>374</v>
      </c>
      <c r="C137" s="197">
        <f>20.1+41</f>
        <v>61.1</v>
      </c>
      <c r="D137" s="197">
        <v>10.92</v>
      </c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79"/>
      <c r="Z137" s="179"/>
      <c r="AA137" s="179"/>
      <c r="AB137" s="179"/>
      <c r="AC137" s="179"/>
      <c r="AD137" s="179"/>
      <c r="AE137" s="179"/>
      <c r="AF137" s="179"/>
      <c r="AG137" s="179"/>
      <c r="AH137" s="179"/>
      <c r="AI137" s="179"/>
      <c r="AJ137" s="179"/>
      <c r="AK137" s="179"/>
      <c r="AL137" s="179"/>
      <c r="AM137" s="179"/>
      <c r="AN137" s="179"/>
      <c r="AO137" s="179"/>
      <c r="AP137" s="179"/>
      <c r="AQ137" s="179"/>
      <c r="AR137" s="179"/>
      <c r="AS137" s="179"/>
      <c r="AT137" s="179"/>
      <c r="AU137" s="179"/>
      <c r="AV137" s="179"/>
      <c r="AW137" s="179"/>
      <c r="AX137" s="179"/>
      <c r="AY137" s="179"/>
      <c r="AZ137" s="179"/>
      <c r="BA137" s="179"/>
      <c r="BB137" s="179"/>
      <c r="BC137" s="179"/>
      <c r="BD137" s="179"/>
      <c r="BE137" s="179"/>
    </row>
    <row r="138" spans="1:12" ht="27" customHeight="1">
      <c r="A138" s="222" t="s">
        <v>80</v>
      </c>
      <c r="B138" s="215" t="s">
        <v>79</v>
      </c>
      <c r="C138" s="207">
        <f>C139</f>
        <v>0</v>
      </c>
      <c r="D138" s="207">
        <f>D139</f>
        <v>-4.37</v>
      </c>
      <c r="E138" s="184"/>
      <c r="F138" s="184"/>
      <c r="G138" s="184"/>
      <c r="H138" s="184"/>
      <c r="I138" s="184"/>
      <c r="J138" s="184"/>
      <c r="K138" s="184"/>
      <c r="L138" s="184"/>
    </row>
    <row r="139" spans="1:57" s="242" customFormat="1" ht="33" customHeight="1" outlineLevel="1">
      <c r="A139" s="245" t="s">
        <v>667</v>
      </c>
      <c r="B139" s="239" t="s">
        <v>81</v>
      </c>
      <c r="C139" s="259">
        <f>C140</f>
        <v>0</v>
      </c>
      <c r="D139" s="269">
        <f>D140</f>
        <v>-4.37</v>
      </c>
      <c r="E139" s="241"/>
      <c r="F139" s="241"/>
      <c r="G139" s="241"/>
      <c r="H139" s="241"/>
      <c r="I139" s="241"/>
      <c r="J139" s="241"/>
      <c r="K139" s="241"/>
      <c r="L139" s="241"/>
      <c r="M139" s="241"/>
      <c r="N139" s="241"/>
      <c r="O139" s="241"/>
      <c r="P139" s="241"/>
      <c r="Q139" s="241"/>
      <c r="R139" s="241"/>
      <c r="S139" s="241"/>
      <c r="T139" s="241"/>
      <c r="U139" s="241"/>
      <c r="V139" s="241"/>
      <c r="W139" s="241"/>
      <c r="X139" s="241"/>
      <c r="Y139" s="241"/>
      <c r="Z139" s="241"/>
      <c r="AA139" s="241"/>
      <c r="AB139" s="241"/>
      <c r="AC139" s="241"/>
      <c r="AD139" s="241"/>
      <c r="AE139" s="241"/>
      <c r="AF139" s="241"/>
      <c r="AG139" s="241"/>
      <c r="AH139" s="241"/>
      <c r="AI139" s="241"/>
      <c r="AJ139" s="241"/>
      <c r="AK139" s="241"/>
      <c r="AL139" s="241"/>
      <c r="AM139" s="241"/>
      <c r="AN139" s="241"/>
      <c r="AO139" s="241"/>
      <c r="AP139" s="241"/>
      <c r="AQ139" s="241"/>
      <c r="AR139" s="241"/>
      <c r="AS139" s="241"/>
      <c r="AT139" s="241"/>
      <c r="AU139" s="241"/>
      <c r="AV139" s="241"/>
      <c r="AW139" s="241"/>
      <c r="AX139" s="241"/>
      <c r="AY139" s="241"/>
      <c r="AZ139" s="241"/>
      <c r="BA139" s="241"/>
      <c r="BB139" s="241"/>
      <c r="BC139" s="241"/>
      <c r="BD139" s="241"/>
      <c r="BE139" s="241"/>
    </row>
    <row r="140" spans="1:4" s="177" customFormat="1" ht="36" customHeight="1">
      <c r="A140" s="216" t="s">
        <v>125</v>
      </c>
      <c r="B140" s="193" t="s">
        <v>424</v>
      </c>
      <c r="C140" s="205">
        <v>0</v>
      </c>
      <c r="D140" s="205">
        <v>-4.37</v>
      </c>
    </row>
    <row r="141" spans="1:57" s="192" customFormat="1" ht="12.75" outlineLevel="1">
      <c r="A141" s="212" t="s">
        <v>130</v>
      </c>
      <c r="B141" s="190" t="s">
        <v>83</v>
      </c>
      <c r="C141" s="207">
        <f>C142+C169</f>
        <v>38529.189999999995</v>
      </c>
      <c r="D141" s="207">
        <f>D142+D169</f>
        <v>28508.47</v>
      </c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  <c r="R141" s="191"/>
      <c r="S141" s="191"/>
      <c r="T141" s="191"/>
      <c r="U141" s="191"/>
      <c r="V141" s="191"/>
      <c r="W141" s="191"/>
      <c r="X141" s="191"/>
      <c r="Y141" s="191"/>
      <c r="Z141" s="191"/>
      <c r="AA141" s="191"/>
      <c r="AB141" s="191"/>
      <c r="AC141" s="191"/>
      <c r="AD141" s="191"/>
      <c r="AE141" s="191"/>
      <c r="AF141" s="191"/>
      <c r="AG141" s="191"/>
      <c r="AH141" s="191"/>
      <c r="AI141" s="191"/>
      <c r="AJ141" s="191"/>
      <c r="AK141" s="191"/>
      <c r="AL141" s="191"/>
      <c r="AM141" s="191"/>
      <c r="AN141" s="191"/>
      <c r="AO141" s="191"/>
      <c r="AP141" s="191"/>
      <c r="AQ141" s="191"/>
      <c r="AR141" s="191"/>
      <c r="AS141" s="191"/>
      <c r="AT141" s="191"/>
      <c r="AU141" s="191"/>
      <c r="AV141" s="191"/>
      <c r="AW141" s="191"/>
      <c r="AX141" s="191"/>
      <c r="AY141" s="191"/>
      <c r="AZ141" s="191"/>
      <c r="BA141" s="191"/>
      <c r="BB141" s="191"/>
      <c r="BC141" s="191"/>
      <c r="BD141" s="191"/>
      <c r="BE141" s="191"/>
    </row>
    <row r="142" spans="1:57" s="192" customFormat="1" ht="25.5" outlineLevel="1">
      <c r="A142" s="212" t="s">
        <v>341</v>
      </c>
      <c r="B142" s="190" t="s">
        <v>85</v>
      </c>
      <c r="C142" s="207">
        <f>C143+C148+C163</f>
        <v>38529.189999999995</v>
      </c>
      <c r="D142" s="207">
        <f>D143+D148+D163</f>
        <v>29673.29</v>
      </c>
      <c r="E142" s="191"/>
      <c r="F142" s="191"/>
      <c r="G142" s="191"/>
      <c r="H142" s="191"/>
      <c r="I142" s="191"/>
      <c r="J142" s="191"/>
      <c r="K142" s="191"/>
      <c r="L142" s="191"/>
      <c r="M142" s="191"/>
      <c r="N142" s="191"/>
      <c r="O142" s="191"/>
      <c r="P142" s="191"/>
      <c r="Q142" s="191"/>
      <c r="R142" s="191"/>
      <c r="S142" s="191"/>
      <c r="T142" s="191"/>
      <c r="U142" s="191"/>
      <c r="V142" s="191"/>
      <c r="W142" s="191"/>
      <c r="X142" s="191"/>
      <c r="Y142" s="191"/>
      <c r="Z142" s="191"/>
      <c r="AA142" s="191"/>
      <c r="AB142" s="191"/>
      <c r="AC142" s="191"/>
      <c r="AD142" s="191"/>
      <c r="AE142" s="191"/>
      <c r="AF142" s="191"/>
      <c r="AG142" s="191"/>
      <c r="AH142" s="191"/>
      <c r="AI142" s="191"/>
      <c r="AJ142" s="191"/>
      <c r="AK142" s="191"/>
      <c r="AL142" s="191"/>
      <c r="AM142" s="191"/>
      <c r="AN142" s="191"/>
      <c r="AO142" s="191"/>
      <c r="AP142" s="191"/>
      <c r="AQ142" s="191"/>
      <c r="AR142" s="191"/>
      <c r="AS142" s="191"/>
      <c r="AT142" s="191"/>
      <c r="AU142" s="191"/>
      <c r="AV142" s="191"/>
      <c r="AW142" s="191"/>
      <c r="AX142" s="191"/>
      <c r="AY142" s="191"/>
      <c r="AZ142" s="191"/>
      <c r="BA142" s="191"/>
      <c r="BB142" s="191"/>
      <c r="BC142" s="191"/>
      <c r="BD142" s="191"/>
      <c r="BE142" s="191"/>
    </row>
    <row r="143" spans="1:57" s="249" customFormat="1" ht="26.25" customHeight="1">
      <c r="A143" s="245" t="s">
        <v>343</v>
      </c>
      <c r="B143" s="260" t="s">
        <v>821</v>
      </c>
      <c r="C143" s="261">
        <f>C144+C146</f>
        <v>15257.89</v>
      </c>
      <c r="D143" s="261">
        <f>D144+D146</f>
        <v>15257.89</v>
      </c>
      <c r="E143" s="248"/>
      <c r="F143" s="248"/>
      <c r="G143" s="248"/>
      <c r="H143" s="248"/>
      <c r="I143" s="248"/>
      <c r="J143" s="248"/>
      <c r="K143" s="248"/>
      <c r="L143" s="248"/>
      <c r="M143" s="248"/>
      <c r="N143" s="248"/>
      <c r="O143" s="248"/>
      <c r="P143" s="248"/>
      <c r="Q143" s="248"/>
      <c r="R143" s="248"/>
      <c r="S143" s="248"/>
      <c r="T143" s="248"/>
      <c r="U143" s="248"/>
      <c r="V143" s="248"/>
      <c r="W143" s="248"/>
      <c r="X143" s="248"/>
      <c r="Y143" s="248"/>
      <c r="Z143" s="248"/>
      <c r="AA143" s="248"/>
      <c r="AB143" s="248"/>
      <c r="AC143" s="248"/>
      <c r="AD143" s="248"/>
      <c r="AE143" s="248"/>
      <c r="AF143" s="248"/>
      <c r="AG143" s="248"/>
      <c r="AH143" s="248"/>
      <c r="AI143" s="248"/>
      <c r="AJ143" s="248"/>
      <c r="AK143" s="248"/>
      <c r="AL143" s="248"/>
      <c r="AM143" s="248"/>
      <c r="AN143" s="248"/>
      <c r="AO143" s="248"/>
      <c r="AP143" s="248"/>
      <c r="AQ143" s="248"/>
      <c r="AR143" s="248"/>
      <c r="AS143" s="248"/>
      <c r="AT143" s="248"/>
      <c r="AU143" s="248"/>
      <c r="AV143" s="248"/>
      <c r="AW143" s="248"/>
      <c r="AX143" s="248"/>
      <c r="AY143" s="248"/>
      <c r="AZ143" s="248"/>
      <c r="BA143" s="248"/>
      <c r="BB143" s="248"/>
      <c r="BC143" s="248"/>
      <c r="BD143" s="248"/>
      <c r="BE143" s="248"/>
    </row>
    <row r="144" spans="1:57" s="249" customFormat="1" ht="16.5" customHeight="1">
      <c r="A144" s="262" t="s">
        <v>342</v>
      </c>
      <c r="B144" s="260" t="s">
        <v>822</v>
      </c>
      <c r="C144" s="263">
        <f>C145</f>
        <v>14294.789999999999</v>
      </c>
      <c r="D144" s="263">
        <f>D145</f>
        <v>14294.789999999999</v>
      </c>
      <c r="E144" s="248"/>
      <c r="F144" s="248"/>
      <c r="G144" s="248"/>
      <c r="H144" s="248"/>
      <c r="I144" s="248"/>
      <c r="J144" s="248"/>
      <c r="K144" s="248"/>
      <c r="L144" s="248"/>
      <c r="M144" s="248"/>
      <c r="N144" s="248"/>
      <c r="O144" s="248"/>
      <c r="P144" s="248"/>
      <c r="Q144" s="248"/>
      <c r="R144" s="248"/>
      <c r="S144" s="248"/>
      <c r="T144" s="248"/>
      <c r="U144" s="248"/>
      <c r="V144" s="248"/>
      <c r="W144" s="248"/>
      <c r="X144" s="248"/>
      <c r="Y144" s="248"/>
      <c r="Z144" s="248"/>
      <c r="AA144" s="248"/>
      <c r="AB144" s="248"/>
      <c r="AC144" s="248"/>
      <c r="AD144" s="248"/>
      <c r="AE144" s="248"/>
      <c r="AF144" s="248"/>
      <c r="AG144" s="248"/>
      <c r="AH144" s="248"/>
      <c r="AI144" s="248"/>
      <c r="AJ144" s="248"/>
      <c r="AK144" s="248"/>
      <c r="AL144" s="248"/>
      <c r="AM144" s="248"/>
      <c r="AN144" s="248"/>
      <c r="AO144" s="248"/>
      <c r="AP144" s="248"/>
      <c r="AQ144" s="248"/>
      <c r="AR144" s="248"/>
      <c r="AS144" s="248"/>
      <c r="AT144" s="248"/>
      <c r="AU144" s="248"/>
      <c r="AV144" s="248"/>
      <c r="AW144" s="248"/>
      <c r="AX144" s="248"/>
      <c r="AY144" s="248"/>
      <c r="AZ144" s="248"/>
      <c r="BA144" s="248"/>
      <c r="BB144" s="248"/>
      <c r="BC144" s="248"/>
      <c r="BD144" s="248"/>
      <c r="BE144" s="248"/>
    </row>
    <row r="145" spans="1:4" ht="25.5">
      <c r="A145" s="211" t="s">
        <v>823</v>
      </c>
      <c r="B145" s="186" t="s">
        <v>824</v>
      </c>
      <c r="C145" s="209">
        <f>6315.65+7542.04+437.1</f>
        <v>14294.789999999999</v>
      </c>
      <c r="D145" s="209">
        <f>6315.65+7542.04+437.1</f>
        <v>14294.789999999999</v>
      </c>
    </row>
    <row r="146" spans="1:57" s="249" customFormat="1" ht="16.5" customHeight="1">
      <c r="A146" s="262" t="s">
        <v>110</v>
      </c>
      <c r="B146" s="260" t="s">
        <v>111</v>
      </c>
      <c r="C146" s="263">
        <f>C147</f>
        <v>963.1</v>
      </c>
      <c r="D146" s="263">
        <f>D147</f>
        <v>963.1</v>
      </c>
      <c r="E146" s="248"/>
      <c r="F146" s="248"/>
      <c r="G146" s="248"/>
      <c r="H146" s="248"/>
      <c r="I146" s="248"/>
      <c r="J146" s="248"/>
      <c r="K146" s="248"/>
      <c r="L146" s="248"/>
      <c r="M146" s="248"/>
      <c r="N146" s="248"/>
      <c r="O146" s="248"/>
      <c r="P146" s="248"/>
      <c r="Q146" s="248"/>
      <c r="R146" s="248"/>
      <c r="S146" s="248"/>
      <c r="T146" s="248"/>
      <c r="U146" s="248"/>
      <c r="V146" s="248"/>
      <c r="W146" s="248"/>
      <c r="X146" s="248"/>
      <c r="Y146" s="248"/>
      <c r="Z146" s="248"/>
      <c r="AA146" s="248"/>
      <c r="AB146" s="248"/>
      <c r="AC146" s="248"/>
      <c r="AD146" s="248"/>
      <c r="AE146" s="248"/>
      <c r="AF146" s="248"/>
      <c r="AG146" s="248"/>
      <c r="AH146" s="248"/>
      <c r="AI146" s="248"/>
      <c r="AJ146" s="248"/>
      <c r="AK146" s="248"/>
      <c r="AL146" s="248"/>
      <c r="AM146" s="248"/>
      <c r="AN146" s="248"/>
      <c r="AO146" s="248"/>
      <c r="AP146" s="248"/>
      <c r="AQ146" s="248"/>
      <c r="AR146" s="248"/>
      <c r="AS146" s="248"/>
      <c r="AT146" s="248"/>
      <c r="AU146" s="248"/>
      <c r="AV146" s="248"/>
      <c r="AW146" s="248"/>
      <c r="AX146" s="248"/>
      <c r="AY146" s="248"/>
      <c r="AZ146" s="248"/>
      <c r="BA146" s="248"/>
      <c r="BB146" s="248"/>
      <c r="BC146" s="248"/>
      <c r="BD146" s="248"/>
      <c r="BE146" s="248"/>
    </row>
    <row r="147" spans="1:4" ht="12.75">
      <c r="A147" s="211" t="s">
        <v>112</v>
      </c>
      <c r="B147" s="186" t="s">
        <v>113</v>
      </c>
      <c r="C147" s="209">
        <v>963.1</v>
      </c>
      <c r="D147" s="209">
        <v>963.1</v>
      </c>
    </row>
    <row r="148" spans="1:57" s="249" customFormat="1" ht="32.25" customHeight="1">
      <c r="A148" s="264" t="s">
        <v>344</v>
      </c>
      <c r="B148" s="260" t="s">
        <v>827</v>
      </c>
      <c r="C148" s="261">
        <f>C152+C149</f>
        <v>23111.7</v>
      </c>
      <c r="D148" s="261">
        <f>D152+D149</f>
        <v>14255.800000000001</v>
      </c>
      <c r="E148" s="248"/>
      <c r="F148" s="248"/>
      <c r="G148" s="248"/>
      <c r="H148" s="248"/>
      <c r="I148" s="248"/>
      <c r="J148" s="248"/>
      <c r="K148" s="248"/>
      <c r="L148" s="248"/>
      <c r="M148" s="248"/>
      <c r="N148" s="248"/>
      <c r="O148" s="248"/>
      <c r="P148" s="248"/>
      <c r="Q148" s="248"/>
      <c r="R148" s="248"/>
      <c r="S148" s="248"/>
      <c r="T148" s="248"/>
      <c r="U148" s="248"/>
      <c r="V148" s="248"/>
      <c r="W148" s="248"/>
      <c r="X148" s="248"/>
      <c r="Y148" s="248"/>
      <c r="Z148" s="248"/>
      <c r="AA148" s="248"/>
      <c r="AB148" s="248"/>
      <c r="AC148" s="248"/>
      <c r="AD148" s="248"/>
      <c r="AE148" s="248"/>
      <c r="AF148" s="248"/>
      <c r="AG148" s="248"/>
      <c r="AH148" s="248"/>
      <c r="AI148" s="248"/>
      <c r="AJ148" s="248"/>
      <c r="AK148" s="248"/>
      <c r="AL148" s="248"/>
      <c r="AM148" s="248"/>
      <c r="AN148" s="248"/>
      <c r="AO148" s="248"/>
      <c r="AP148" s="248"/>
      <c r="AQ148" s="248"/>
      <c r="AR148" s="248"/>
      <c r="AS148" s="248"/>
      <c r="AT148" s="248"/>
      <c r="AU148" s="248"/>
      <c r="AV148" s="248"/>
      <c r="AW148" s="248"/>
      <c r="AX148" s="248"/>
      <c r="AY148" s="248"/>
      <c r="AZ148" s="248"/>
      <c r="BA148" s="248"/>
      <c r="BB148" s="248"/>
      <c r="BC148" s="248"/>
      <c r="BD148" s="248"/>
      <c r="BE148" s="248"/>
    </row>
    <row r="149" spans="1:57" s="249" customFormat="1" ht="16.5" customHeight="1">
      <c r="A149" s="265" t="s">
        <v>117</v>
      </c>
      <c r="B149" s="260" t="s">
        <v>116</v>
      </c>
      <c r="C149" s="263">
        <f>C150+C151</f>
        <v>372.2</v>
      </c>
      <c r="D149" s="263">
        <f>D150+D151</f>
        <v>351.2</v>
      </c>
      <c r="E149" s="248"/>
      <c r="F149" s="248"/>
      <c r="G149" s="248"/>
      <c r="H149" s="248"/>
      <c r="I149" s="248"/>
      <c r="J149" s="248"/>
      <c r="K149" s="248"/>
      <c r="L149" s="248"/>
      <c r="M149" s="248"/>
      <c r="N149" s="248"/>
      <c r="O149" s="248"/>
      <c r="P149" s="248"/>
      <c r="Q149" s="248"/>
      <c r="R149" s="248"/>
      <c r="S149" s="248"/>
      <c r="T149" s="248"/>
      <c r="U149" s="248"/>
      <c r="V149" s="248"/>
      <c r="W149" s="248"/>
      <c r="X149" s="248"/>
      <c r="Y149" s="248"/>
      <c r="Z149" s="248"/>
      <c r="AA149" s="248"/>
      <c r="AB149" s="248"/>
      <c r="AC149" s="248"/>
      <c r="AD149" s="248"/>
      <c r="AE149" s="248"/>
      <c r="AF149" s="248"/>
      <c r="AG149" s="248"/>
      <c r="AH149" s="248"/>
      <c r="AI149" s="248"/>
      <c r="AJ149" s="248"/>
      <c r="AK149" s="248"/>
      <c r="AL149" s="248"/>
      <c r="AM149" s="248"/>
      <c r="AN149" s="248"/>
      <c r="AO149" s="248"/>
      <c r="AP149" s="248"/>
      <c r="AQ149" s="248"/>
      <c r="AR149" s="248"/>
      <c r="AS149" s="248"/>
      <c r="AT149" s="248"/>
      <c r="AU149" s="248"/>
      <c r="AV149" s="248"/>
      <c r="AW149" s="248"/>
      <c r="AX149" s="248"/>
      <c r="AY149" s="248"/>
      <c r="AZ149" s="248"/>
      <c r="BA149" s="248"/>
      <c r="BB149" s="248"/>
      <c r="BC149" s="248"/>
      <c r="BD149" s="248"/>
      <c r="BE149" s="248"/>
    </row>
    <row r="150" spans="1:4" ht="41.25" customHeight="1">
      <c r="A150" s="210" t="s">
        <v>115</v>
      </c>
      <c r="B150" s="186" t="s">
        <v>114</v>
      </c>
      <c r="C150" s="209">
        <f>351.2+21</f>
        <v>372.2</v>
      </c>
      <c r="D150" s="209">
        <v>351.2</v>
      </c>
    </row>
    <row r="151" spans="1:4" ht="11.25" customHeight="1" hidden="1">
      <c r="A151" s="210" t="s">
        <v>797</v>
      </c>
      <c r="B151" s="186" t="s">
        <v>114</v>
      </c>
      <c r="C151" s="266"/>
      <c r="D151" s="266"/>
    </row>
    <row r="152" spans="1:57" s="249" customFormat="1" ht="16.5" customHeight="1">
      <c r="A152" s="265" t="s">
        <v>506</v>
      </c>
      <c r="B152" s="260" t="s">
        <v>828</v>
      </c>
      <c r="C152" s="263">
        <f>C153</f>
        <v>22739.5</v>
      </c>
      <c r="D152" s="263">
        <f>D153</f>
        <v>13904.6</v>
      </c>
      <c r="E152" s="248"/>
      <c r="F152" s="248"/>
      <c r="G152" s="248"/>
      <c r="H152" s="248"/>
      <c r="I152" s="248"/>
      <c r="J152" s="248"/>
      <c r="K152" s="248"/>
      <c r="L152" s="248"/>
      <c r="M152" s="248"/>
      <c r="N152" s="248"/>
      <c r="O152" s="248"/>
      <c r="P152" s="248"/>
      <c r="Q152" s="248"/>
      <c r="R152" s="248"/>
      <c r="S152" s="248"/>
      <c r="T152" s="248"/>
      <c r="U152" s="248"/>
      <c r="V152" s="248"/>
      <c r="W152" s="248"/>
      <c r="X152" s="248"/>
      <c r="Y152" s="248"/>
      <c r="Z152" s="248"/>
      <c r="AA152" s="248"/>
      <c r="AB152" s="248"/>
      <c r="AC152" s="248"/>
      <c r="AD152" s="248"/>
      <c r="AE152" s="248"/>
      <c r="AF152" s="248"/>
      <c r="AG152" s="248"/>
      <c r="AH152" s="248"/>
      <c r="AI152" s="248"/>
      <c r="AJ152" s="248"/>
      <c r="AK152" s="248"/>
      <c r="AL152" s="248"/>
      <c r="AM152" s="248"/>
      <c r="AN152" s="248"/>
      <c r="AO152" s="248"/>
      <c r="AP152" s="248"/>
      <c r="AQ152" s="248"/>
      <c r="AR152" s="248"/>
      <c r="AS152" s="248"/>
      <c r="AT152" s="248"/>
      <c r="AU152" s="248"/>
      <c r="AV152" s="248"/>
      <c r="AW152" s="248"/>
      <c r="AX152" s="248"/>
      <c r="AY152" s="248"/>
      <c r="AZ152" s="248"/>
      <c r="BA152" s="248"/>
      <c r="BB152" s="248"/>
      <c r="BC152" s="248"/>
      <c r="BD152" s="248"/>
      <c r="BE152" s="248"/>
    </row>
    <row r="153" spans="1:57" s="249" customFormat="1" ht="16.5" customHeight="1">
      <c r="A153" s="210" t="s">
        <v>531</v>
      </c>
      <c r="B153" s="186" t="s">
        <v>825</v>
      </c>
      <c r="C153" s="263">
        <f>8835+774.2+62+6545.3+6523</f>
        <v>22739.5</v>
      </c>
      <c r="D153" s="263">
        <f>6523.1+774.2+62+6545.3+0</f>
        <v>13904.6</v>
      </c>
      <c r="E153" s="248"/>
      <c r="F153" s="248"/>
      <c r="G153" s="248"/>
      <c r="H153" s="248"/>
      <c r="I153" s="248"/>
      <c r="J153" s="248"/>
      <c r="K153" s="248"/>
      <c r="L153" s="248"/>
      <c r="M153" s="248"/>
      <c r="N153" s="248"/>
      <c r="O153" s="248"/>
      <c r="P153" s="248"/>
      <c r="Q153" s="248"/>
      <c r="R153" s="248"/>
      <c r="S153" s="248"/>
      <c r="T153" s="248"/>
      <c r="U153" s="248"/>
      <c r="V153" s="248"/>
      <c r="W153" s="248"/>
      <c r="X153" s="248"/>
      <c r="Y153" s="248"/>
      <c r="Z153" s="248"/>
      <c r="AA153" s="248"/>
      <c r="AB153" s="248"/>
      <c r="AC153" s="248"/>
      <c r="AD153" s="248"/>
      <c r="AE153" s="248"/>
      <c r="AF153" s="248"/>
      <c r="AG153" s="248"/>
      <c r="AH153" s="248"/>
      <c r="AI153" s="248"/>
      <c r="AJ153" s="248"/>
      <c r="AK153" s="248"/>
      <c r="AL153" s="248"/>
      <c r="AM153" s="248"/>
      <c r="AN153" s="248"/>
      <c r="AO153" s="248"/>
      <c r="AP153" s="248"/>
      <c r="AQ153" s="248"/>
      <c r="AR153" s="248"/>
      <c r="AS153" s="248"/>
      <c r="AT153" s="248"/>
      <c r="AU153" s="248"/>
      <c r="AV153" s="248"/>
      <c r="AW153" s="248"/>
      <c r="AX153" s="248"/>
      <c r="AY153" s="248"/>
      <c r="AZ153" s="248"/>
      <c r="BA153" s="248"/>
      <c r="BB153" s="248"/>
      <c r="BC153" s="248"/>
      <c r="BD153" s="248"/>
      <c r="BE153" s="248"/>
    </row>
    <row r="154" spans="1:4" ht="46.5" customHeight="1" hidden="1">
      <c r="A154" s="210" t="s">
        <v>799</v>
      </c>
      <c r="B154" s="186" t="s">
        <v>825</v>
      </c>
      <c r="C154" s="209"/>
      <c r="D154" s="209"/>
    </row>
    <row r="155" spans="1:4" ht="80.25" customHeight="1" hidden="1">
      <c r="A155" s="210" t="s">
        <v>800</v>
      </c>
      <c r="B155" s="186" t="s">
        <v>825</v>
      </c>
      <c r="C155" s="209">
        <f>351.2-351.2</f>
        <v>0</v>
      </c>
      <c r="D155" s="209">
        <f>351.2-351.2</f>
        <v>0</v>
      </c>
    </row>
    <row r="156" spans="1:4" ht="90" customHeight="1" hidden="1">
      <c r="A156" s="210" t="s">
        <v>796</v>
      </c>
      <c r="B156" s="186" t="s">
        <v>825</v>
      </c>
      <c r="C156" s="209"/>
      <c r="D156" s="209"/>
    </row>
    <row r="157" spans="1:4" ht="43.5" customHeight="1" hidden="1">
      <c r="A157" s="210" t="s">
        <v>797</v>
      </c>
      <c r="B157" s="186" t="s">
        <v>825</v>
      </c>
      <c r="C157" s="209"/>
      <c r="D157" s="209"/>
    </row>
    <row r="158" spans="1:4" ht="64.5" customHeight="1" hidden="1">
      <c r="A158" s="210" t="s">
        <v>798</v>
      </c>
      <c r="B158" s="186" t="s">
        <v>825</v>
      </c>
      <c r="C158" s="209"/>
      <c r="D158" s="209"/>
    </row>
    <row r="159" spans="1:4" ht="52.5" customHeight="1" hidden="1">
      <c r="A159" s="210" t="s">
        <v>801</v>
      </c>
      <c r="B159" s="186" t="s">
        <v>825</v>
      </c>
      <c r="C159" s="209"/>
      <c r="D159" s="209"/>
    </row>
    <row r="160" spans="1:4" ht="51" customHeight="1" hidden="1">
      <c r="A160" s="210" t="s">
        <v>802</v>
      </c>
      <c r="B160" s="186" t="s">
        <v>825</v>
      </c>
      <c r="C160" s="209"/>
      <c r="D160" s="209"/>
    </row>
    <row r="161" spans="1:4" ht="43.5" customHeight="1" hidden="1">
      <c r="A161" s="210" t="s">
        <v>351</v>
      </c>
      <c r="B161" s="186" t="s">
        <v>825</v>
      </c>
      <c r="C161" s="209"/>
      <c r="D161" s="209"/>
    </row>
    <row r="162" spans="1:4" ht="39" customHeight="1" hidden="1">
      <c r="A162" s="210" t="s">
        <v>352</v>
      </c>
      <c r="B162" s="186" t="s">
        <v>825</v>
      </c>
      <c r="C162" s="209"/>
      <c r="D162" s="209"/>
    </row>
    <row r="163" spans="1:4" ht="33.75" customHeight="1">
      <c r="A163" s="230" t="s">
        <v>345</v>
      </c>
      <c r="B163" s="186" t="s">
        <v>826</v>
      </c>
      <c r="C163" s="208">
        <f>C164</f>
        <v>159.6</v>
      </c>
      <c r="D163" s="208">
        <f>D164</f>
        <v>159.6</v>
      </c>
    </row>
    <row r="164" spans="1:4" ht="30" customHeight="1">
      <c r="A164" s="211" t="s">
        <v>829</v>
      </c>
      <c r="B164" s="186" t="s">
        <v>830</v>
      </c>
      <c r="C164" s="209">
        <v>159.6</v>
      </c>
      <c r="D164" s="209">
        <v>159.6</v>
      </c>
    </row>
    <row r="165" spans="1:4" ht="20.25" customHeight="1" hidden="1">
      <c r="A165" s="212" t="s">
        <v>836</v>
      </c>
      <c r="B165" s="190" t="s">
        <v>837</v>
      </c>
      <c r="C165" s="208">
        <v>0</v>
      </c>
      <c r="D165" s="208">
        <v>0</v>
      </c>
    </row>
    <row r="166" spans="1:4" ht="20.25" customHeight="1" hidden="1">
      <c r="A166" s="212"/>
      <c r="B166" s="186"/>
      <c r="C166" s="209"/>
      <c r="D166" s="209"/>
    </row>
    <row r="167" spans="1:4" ht="16.5" customHeight="1" hidden="1">
      <c r="A167" s="190" t="s">
        <v>466</v>
      </c>
      <c r="B167" s="186" t="s">
        <v>465</v>
      </c>
      <c r="C167" s="209">
        <f>C168</f>
        <v>0</v>
      </c>
      <c r="D167" s="209">
        <f>D168</f>
        <v>0</v>
      </c>
    </row>
    <row r="168" spans="1:4" ht="16.5" customHeight="1" hidden="1">
      <c r="A168" s="213" t="s">
        <v>16</v>
      </c>
      <c r="B168" s="186" t="s">
        <v>465</v>
      </c>
      <c r="C168" s="209">
        <v>0</v>
      </c>
      <c r="D168" s="209">
        <v>0</v>
      </c>
    </row>
    <row r="169" spans="1:4" ht="33.75" customHeight="1">
      <c r="A169" s="230" t="s">
        <v>127</v>
      </c>
      <c r="B169" s="186" t="s">
        <v>126</v>
      </c>
      <c r="C169" s="208">
        <f>C170</f>
        <v>0</v>
      </c>
      <c r="D169" s="208">
        <f>D170</f>
        <v>-1164.82</v>
      </c>
    </row>
    <row r="170" spans="1:4" ht="45" customHeight="1">
      <c r="A170" s="270" t="s">
        <v>128</v>
      </c>
      <c r="B170" s="186" t="s">
        <v>129</v>
      </c>
      <c r="C170" s="209">
        <v>0</v>
      </c>
      <c r="D170" s="209">
        <v>-1164.82</v>
      </c>
    </row>
    <row r="171" spans="1:4" ht="15.75" customHeight="1">
      <c r="A171" s="214" t="s">
        <v>468</v>
      </c>
      <c r="B171" s="186"/>
      <c r="C171" s="208">
        <f>C14+C141</f>
        <v>63783.88999999999</v>
      </c>
      <c r="D171" s="208">
        <f>D14+D141</f>
        <v>55594.869999999995</v>
      </c>
    </row>
    <row r="172" spans="1:4" ht="16.5" customHeight="1" hidden="1">
      <c r="A172" s="214" t="s">
        <v>831</v>
      </c>
      <c r="B172" s="186"/>
      <c r="C172" s="208">
        <f>C171-C163</f>
        <v>63624.28999999999</v>
      </c>
      <c r="D172" s="208">
        <f>D171-D163</f>
        <v>55435.27</v>
      </c>
    </row>
    <row r="174" ht="12.75">
      <c r="A174" s="177"/>
    </row>
    <row r="175" ht="12.75">
      <c r="A175" s="177"/>
    </row>
    <row r="176" ht="12.75">
      <c r="A176" s="177"/>
    </row>
    <row r="177" ht="12.75">
      <c r="A177" s="177"/>
    </row>
    <row r="178" ht="12.75">
      <c r="A178" s="177"/>
    </row>
    <row r="179" ht="12.75">
      <c r="A179" s="177"/>
    </row>
    <row r="180" ht="12.75">
      <c r="A180" s="177"/>
    </row>
    <row r="181" ht="12.75">
      <c r="A181" s="177"/>
    </row>
    <row r="182" spans="1:4" ht="12.75">
      <c r="A182" s="177"/>
      <c r="B182" s="188"/>
      <c r="C182" s="177"/>
      <c r="D182" s="177"/>
    </row>
    <row r="183" spans="1:4" ht="12.75">
      <c r="A183" s="177"/>
      <c r="B183" s="188"/>
      <c r="C183" s="177"/>
      <c r="D183" s="177"/>
    </row>
    <row r="184" spans="1:4" ht="12.75">
      <c r="A184" s="177"/>
      <c r="B184" s="188"/>
      <c r="C184" s="177"/>
      <c r="D184" s="177"/>
    </row>
    <row r="185" spans="1:4" ht="12.75">
      <c r="A185" s="177"/>
      <c r="B185" s="188"/>
      <c r="C185" s="177"/>
      <c r="D185" s="177"/>
    </row>
    <row r="186" spans="1:4" ht="12.75">
      <c r="A186" s="177"/>
      <c r="B186" s="188"/>
      <c r="C186" s="177"/>
      <c r="D186" s="177"/>
    </row>
    <row r="187" spans="1:4" ht="12.75">
      <c r="A187" s="177"/>
      <c r="B187" s="188"/>
      <c r="C187" s="177"/>
      <c r="D187" s="177"/>
    </row>
    <row r="188" spans="1:4" ht="12.75">
      <c r="A188" s="177"/>
      <c r="B188" s="188"/>
      <c r="C188" s="177"/>
      <c r="D188" s="177"/>
    </row>
    <row r="189" spans="1:4" ht="12.75">
      <c r="A189" s="177"/>
      <c r="B189" s="188"/>
      <c r="C189" s="177"/>
      <c r="D189" s="177"/>
    </row>
    <row r="190" spans="1:4" ht="12.75">
      <c r="A190" s="177"/>
      <c r="B190" s="188"/>
      <c r="C190" s="177"/>
      <c r="D190" s="177"/>
    </row>
    <row r="191" spans="1:4" ht="12.75">
      <c r="A191" s="177"/>
      <c r="B191" s="188"/>
      <c r="C191" s="177"/>
      <c r="D191" s="177"/>
    </row>
    <row r="192" spans="1:4" ht="12.75">
      <c r="A192" s="177"/>
      <c r="B192" s="188"/>
      <c r="C192" s="177"/>
      <c r="D192" s="177"/>
    </row>
    <row r="193" spans="1:4" ht="12.75">
      <c r="A193" s="177"/>
      <c r="B193" s="188"/>
      <c r="C193" s="177"/>
      <c r="D193" s="177"/>
    </row>
    <row r="194" spans="1:4" ht="12.75">
      <c r="A194" s="177"/>
      <c r="B194" s="188"/>
      <c r="C194" s="177"/>
      <c r="D194" s="177"/>
    </row>
    <row r="195" spans="1:4" ht="12.75">
      <c r="A195" s="177"/>
      <c r="B195" s="188"/>
      <c r="C195" s="177"/>
      <c r="D195" s="177"/>
    </row>
    <row r="196" spans="1:4" ht="12.75">
      <c r="A196" s="177"/>
      <c r="B196" s="188"/>
      <c r="C196" s="177"/>
      <c r="D196" s="177"/>
    </row>
    <row r="197" spans="1:4" ht="12.75">
      <c r="A197" s="177"/>
      <c r="B197" s="188"/>
      <c r="C197" s="177"/>
      <c r="D197" s="177"/>
    </row>
    <row r="198" spans="1:4" ht="12.75">
      <c r="A198" s="177"/>
      <c r="B198" s="188"/>
      <c r="C198" s="177"/>
      <c r="D198" s="177"/>
    </row>
    <row r="199" spans="1:4" ht="12.75">
      <c r="A199" s="177"/>
      <c r="B199" s="188"/>
      <c r="C199" s="177"/>
      <c r="D199" s="177"/>
    </row>
    <row r="200" spans="1:4" ht="12.75">
      <c r="A200" s="177"/>
      <c r="B200" s="188"/>
      <c r="C200" s="177"/>
      <c r="D200" s="177"/>
    </row>
    <row r="201" spans="1:4" ht="12.75">
      <c r="A201" s="177"/>
      <c r="B201" s="188"/>
      <c r="C201" s="177"/>
      <c r="D201" s="177"/>
    </row>
    <row r="202" spans="1:4" ht="12.75">
      <c r="A202" s="177"/>
      <c r="B202" s="188"/>
      <c r="C202" s="177"/>
      <c r="D202" s="177"/>
    </row>
    <row r="203" spans="1:4" ht="12.75">
      <c r="A203" s="177"/>
      <c r="B203" s="188"/>
      <c r="C203" s="177"/>
      <c r="D203" s="177"/>
    </row>
    <row r="204" spans="1:4" ht="12.75">
      <c r="A204" s="177"/>
      <c r="B204" s="188"/>
      <c r="C204" s="177"/>
      <c r="D204" s="177"/>
    </row>
    <row r="205" spans="1:4" ht="12.75">
      <c r="A205" s="177"/>
      <c r="B205" s="188"/>
      <c r="C205" s="177"/>
      <c r="D205" s="177"/>
    </row>
    <row r="206" spans="1:4" ht="12.75">
      <c r="A206" s="177"/>
      <c r="B206" s="188"/>
      <c r="C206" s="177"/>
      <c r="D206" s="177"/>
    </row>
    <row r="207" spans="1:4" ht="12.75">
      <c r="A207" s="177"/>
      <c r="B207" s="188"/>
      <c r="C207" s="177"/>
      <c r="D207" s="177"/>
    </row>
    <row r="208" spans="1:4" ht="12.75">
      <c r="A208" s="177"/>
      <c r="B208" s="188"/>
      <c r="C208" s="177"/>
      <c r="D208" s="177"/>
    </row>
    <row r="209" spans="1:4" ht="12.75">
      <c r="A209" s="177"/>
      <c r="B209" s="188"/>
      <c r="C209" s="177"/>
      <c r="D209" s="177"/>
    </row>
    <row r="210" spans="1:4" ht="12.75">
      <c r="A210" s="177"/>
      <c r="B210" s="188"/>
      <c r="C210" s="177"/>
      <c r="D210" s="177"/>
    </row>
    <row r="211" spans="1:4" ht="12.75">
      <c r="A211" s="177"/>
      <c r="B211" s="188"/>
      <c r="C211" s="177"/>
      <c r="D211" s="177"/>
    </row>
    <row r="212" spans="1:4" ht="12.75">
      <c r="A212" s="177"/>
      <c r="B212" s="188"/>
      <c r="C212" s="177"/>
      <c r="D212" s="177"/>
    </row>
    <row r="213" spans="1:4" ht="12.75">
      <c r="A213" s="177"/>
      <c r="B213" s="188"/>
      <c r="C213" s="177"/>
      <c r="D213" s="177"/>
    </row>
    <row r="214" spans="1:4" ht="12.75">
      <c r="A214" s="177"/>
      <c r="B214" s="188"/>
      <c r="C214" s="177"/>
      <c r="D214" s="177"/>
    </row>
    <row r="215" spans="1:4" ht="12.75">
      <c r="A215" s="177"/>
      <c r="B215" s="188"/>
      <c r="C215" s="177"/>
      <c r="D215" s="177"/>
    </row>
    <row r="216" spans="1:4" ht="12.75">
      <c r="A216" s="177"/>
      <c r="B216" s="188"/>
      <c r="C216" s="177"/>
      <c r="D216" s="177"/>
    </row>
    <row r="217" spans="1:4" ht="12.75">
      <c r="A217" s="177"/>
      <c r="B217" s="188"/>
      <c r="C217" s="177"/>
      <c r="D217" s="177"/>
    </row>
    <row r="218" spans="1:4" ht="12.75">
      <c r="A218" s="177"/>
      <c r="B218" s="188"/>
      <c r="C218" s="177"/>
      <c r="D218" s="177"/>
    </row>
    <row r="219" spans="1:4" ht="12.75">
      <c r="A219" s="177"/>
      <c r="B219" s="188"/>
      <c r="C219" s="177"/>
      <c r="D219" s="177"/>
    </row>
    <row r="220" spans="1:4" ht="12.75">
      <c r="A220" s="177"/>
      <c r="B220" s="188"/>
      <c r="C220" s="177"/>
      <c r="D220" s="177"/>
    </row>
    <row r="221" spans="1:4" ht="12.75">
      <c r="A221" s="177"/>
      <c r="B221" s="188"/>
      <c r="C221" s="177"/>
      <c r="D221" s="177"/>
    </row>
    <row r="222" spans="1:4" ht="12.75">
      <c r="A222" s="177"/>
      <c r="B222" s="188"/>
      <c r="C222" s="177"/>
      <c r="D222" s="177"/>
    </row>
    <row r="223" spans="1:4" ht="12.75">
      <c r="A223" s="177"/>
      <c r="B223" s="188"/>
      <c r="C223" s="177"/>
      <c r="D223" s="177"/>
    </row>
    <row r="224" spans="1:4" ht="12.75">
      <c r="A224" s="177"/>
      <c r="B224" s="188"/>
      <c r="C224" s="177"/>
      <c r="D224" s="177"/>
    </row>
    <row r="225" spans="1:4" ht="12.75">
      <c r="A225" s="177"/>
      <c r="B225" s="188"/>
      <c r="C225" s="177"/>
      <c r="D225" s="177"/>
    </row>
    <row r="226" spans="1:4" ht="12.75">
      <c r="A226" s="177"/>
      <c r="B226" s="188"/>
      <c r="C226" s="177"/>
      <c r="D226" s="177"/>
    </row>
    <row r="227" spans="1:4" ht="12.75">
      <c r="A227" s="177"/>
      <c r="B227" s="188"/>
      <c r="C227" s="177"/>
      <c r="D227" s="177"/>
    </row>
    <row r="228" spans="1:4" ht="12.75">
      <c r="A228" s="177"/>
      <c r="B228" s="188"/>
      <c r="C228" s="177"/>
      <c r="D228" s="177"/>
    </row>
    <row r="229" spans="1:4" ht="12.75">
      <c r="A229" s="177"/>
      <c r="B229" s="188"/>
      <c r="C229" s="177"/>
      <c r="D229" s="177"/>
    </row>
    <row r="230" spans="1:4" ht="12.75">
      <c r="A230" s="177"/>
      <c r="B230" s="188"/>
      <c r="C230" s="177"/>
      <c r="D230" s="177"/>
    </row>
    <row r="231" spans="1:4" ht="12.75">
      <c r="A231" s="177"/>
      <c r="B231" s="188"/>
      <c r="C231" s="177"/>
      <c r="D231" s="177"/>
    </row>
    <row r="232" spans="1:4" ht="12.75">
      <c r="A232" s="177"/>
      <c r="B232" s="188"/>
      <c r="C232" s="177"/>
      <c r="D232" s="177"/>
    </row>
    <row r="233" spans="1:4" ht="12.75">
      <c r="A233" s="177"/>
      <c r="B233" s="188"/>
      <c r="C233" s="177"/>
      <c r="D233" s="177"/>
    </row>
    <row r="234" spans="1:4" ht="12.75">
      <c r="A234" s="177"/>
      <c r="B234" s="188"/>
      <c r="C234" s="177"/>
      <c r="D234" s="177"/>
    </row>
    <row r="235" spans="1:4" ht="12.75">
      <c r="A235" s="177"/>
      <c r="B235" s="188"/>
      <c r="C235" s="177"/>
      <c r="D235" s="177"/>
    </row>
    <row r="236" spans="1:4" ht="12.75">
      <c r="A236" s="177"/>
      <c r="B236" s="188"/>
      <c r="C236" s="177"/>
      <c r="D236" s="177"/>
    </row>
    <row r="237" spans="1:4" ht="12.75">
      <c r="A237" s="177"/>
      <c r="B237" s="188"/>
      <c r="C237" s="177"/>
      <c r="D237" s="177"/>
    </row>
    <row r="238" spans="1:4" ht="12.75">
      <c r="A238" s="177"/>
      <c r="B238" s="188"/>
      <c r="C238" s="177"/>
      <c r="D238" s="177"/>
    </row>
    <row r="239" spans="1:4" ht="12.75">
      <c r="A239" s="177"/>
      <c r="B239" s="188"/>
      <c r="C239" s="177"/>
      <c r="D239" s="177"/>
    </row>
    <row r="240" spans="1:4" ht="12.75">
      <c r="A240" s="177"/>
      <c r="B240" s="188"/>
      <c r="C240" s="177"/>
      <c r="D240" s="177"/>
    </row>
    <row r="241" spans="1:4" ht="12.75">
      <c r="A241" s="177"/>
      <c r="B241" s="188"/>
      <c r="C241" s="177"/>
      <c r="D241" s="177"/>
    </row>
    <row r="242" spans="1:4" ht="12.75">
      <c r="A242" s="177"/>
      <c r="B242" s="188"/>
      <c r="C242" s="177"/>
      <c r="D242" s="177"/>
    </row>
    <row r="243" spans="1:4" ht="12.75">
      <c r="A243" s="177"/>
      <c r="B243" s="188"/>
      <c r="C243" s="177"/>
      <c r="D243" s="177"/>
    </row>
    <row r="244" spans="2:255" s="177" customFormat="1" ht="12.75">
      <c r="B244" s="188"/>
      <c r="BF244" s="178"/>
      <c r="BG244" s="178"/>
      <c r="BH244" s="178"/>
      <c r="BI244" s="178"/>
      <c r="BJ244" s="178"/>
      <c r="BK244" s="178"/>
      <c r="BL244" s="178"/>
      <c r="BM244" s="178"/>
      <c r="BN244" s="178"/>
      <c r="BO244" s="178"/>
      <c r="BP244" s="178"/>
      <c r="BQ244" s="178"/>
      <c r="BR244" s="178"/>
      <c r="BS244" s="178"/>
      <c r="BT244" s="178"/>
      <c r="BU244" s="178"/>
      <c r="BV244" s="178"/>
      <c r="BW244" s="178"/>
      <c r="BX244" s="178"/>
      <c r="BY244" s="178"/>
      <c r="BZ244" s="178"/>
      <c r="CA244" s="178"/>
      <c r="CB244" s="178"/>
      <c r="CC244" s="178"/>
      <c r="CD244" s="178"/>
      <c r="CE244" s="178"/>
      <c r="CF244" s="178"/>
      <c r="CG244" s="178"/>
      <c r="CH244" s="178"/>
      <c r="CI244" s="178"/>
      <c r="CJ244" s="178"/>
      <c r="CK244" s="178"/>
      <c r="CL244" s="178"/>
      <c r="CM244" s="178"/>
      <c r="CN244" s="178"/>
      <c r="CO244" s="178"/>
      <c r="CP244" s="178"/>
      <c r="CQ244" s="178"/>
      <c r="CR244" s="178"/>
      <c r="CS244" s="178"/>
      <c r="CT244" s="178"/>
      <c r="CU244" s="178"/>
      <c r="CV244" s="178"/>
      <c r="CW244" s="178"/>
      <c r="CX244" s="178"/>
      <c r="CY244" s="178"/>
      <c r="CZ244" s="178"/>
      <c r="DA244" s="178"/>
      <c r="DB244" s="178"/>
      <c r="DC244" s="178"/>
      <c r="DD244" s="178"/>
      <c r="DE244" s="178"/>
      <c r="DF244" s="178"/>
      <c r="DG244" s="178"/>
      <c r="DH244" s="178"/>
      <c r="DI244" s="178"/>
      <c r="DJ244" s="178"/>
      <c r="DK244" s="178"/>
      <c r="DL244" s="178"/>
      <c r="DM244" s="178"/>
      <c r="DN244" s="178"/>
      <c r="DO244" s="178"/>
      <c r="DP244" s="178"/>
      <c r="DQ244" s="178"/>
      <c r="DR244" s="178"/>
      <c r="DS244" s="178"/>
      <c r="DT244" s="178"/>
      <c r="DU244" s="178"/>
      <c r="DV244" s="178"/>
      <c r="DW244" s="178"/>
      <c r="DX244" s="178"/>
      <c r="DY244" s="178"/>
      <c r="DZ244" s="178"/>
      <c r="EA244" s="178"/>
      <c r="EB244" s="178"/>
      <c r="EC244" s="178"/>
      <c r="ED244" s="178"/>
      <c r="EE244" s="178"/>
      <c r="EF244" s="178"/>
      <c r="EG244" s="178"/>
      <c r="EH244" s="178"/>
      <c r="EI244" s="178"/>
      <c r="EJ244" s="178"/>
      <c r="EK244" s="178"/>
      <c r="EL244" s="178"/>
      <c r="EM244" s="178"/>
      <c r="EN244" s="178"/>
      <c r="EO244" s="178"/>
      <c r="EP244" s="178"/>
      <c r="EQ244" s="178"/>
      <c r="ER244" s="178"/>
      <c r="ES244" s="178"/>
      <c r="ET244" s="178"/>
      <c r="EU244" s="178"/>
      <c r="EV244" s="178"/>
      <c r="EW244" s="178"/>
      <c r="EX244" s="178"/>
      <c r="EY244" s="178"/>
      <c r="EZ244" s="178"/>
      <c r="FA244" s="178"/>
      <c r="FB244" s="178"/>
      <c r="FC244" s="178"/>
      <c r="FD244" s="178"/>
      <c r="FE244" s="178"/>
      <c r="FF244" s="178"/>
      <c r="FG244" s="178"/>
      <c r="FH244" s="178"/>
      <c r="FI244" s="178"/>
      <c r="FJ244" s="178"/>
      <c r="FK244" s="178"/>
      <c r="FL244" s="178"/>
      <c r="FM244" s="178"/>
      <c r="FN244" s="178"/>
      <c r="FO244" s="178"/>
      <c r="FP244" s="178"/>
      <c r="FQ244" s="178"/>
      <c r="FR244" s="178"/>
      <c r="FS244" s="178"/>
      <c r="FT244" s="178"/>
      <c r="FU244" s="178"/>
      <c r="FV244" s="178"/>
      <c r="FW244" s="178"/>
      <c r="FX244" s="178"/>
      <c r="FY244" s="178"/>
      <c r="FZ244" s="178"/>
      <c r="GA244" s="178"/>
      <c r="GB244" s="178"/>
      <c r="GC244" s="178"/>
      <c r="GD244" s="178"/>
      <c r="GE244" s="178"/>
      <c r="GF244" s="178"/>
      <c r="GG244" s="178"/>
      <c r="GH244" s="178"/>
      <c r="GI244" s="178"/>
      <c r="GJ244" s="178"/>
      <c r="GK244" s="178"/>
      <c r="GL244" s="178"/>
      <c r="GM244" s="178"/>
      <c r="GN244" s="178"/>
      <c r="GO244" s="178"/>
      <c r="GP244" s="178"/>
      <c r="GQ244" s="178"/>
      <c r="GR244" s="178"/>
      <c r="GS244" s="178"/>
      <c r="GT244" s="178"/>
      <c r="GU244" s="178"/>
      <c r="GV244" s="178"/>
      <c r="GW244" s="178"/>
      <c r="GX244" s="178"/>
      <c r="GY244" s="178"/>
      <c r="GZ244" s="178"/>
      <c r="HA244" s="178"/>
      <c r="HB244" s="178"/>
      <c r="HC244" s="178"/>
      <c r="HD244" s="178"/>
      <c r="HE244" s="178"/>
      <c r="HF244" s="178"/>
      <c r="HG244" s="178"/>
      <c r="HH244" s="178"/>
      <c r="HI244" s="178"/>
      <c r="HJ244" s="178"/>
      <c r="HK244" s="178"/>
      <c r="HL244" s="178"/>
      <c r="HM244" s="178"/>
      <c r="HN244" s="178"/>
      <c r="HO244" s="178"/>
      <c r="HP244" s="178"/>
      <c r="HQ244" s="178"/>
      <c r="HR244" s="178"/>
      <c r="HS244" s="178"/>
      <c r="HT244" s="178"/>
      <c r="HU244" s="178"/>
      <c r="HV244" s="178"/>
      <c r="HW244" s="178"/>
      <c r="HX244" s="178"/>
      <c r="HY244" s="178"/>
      <c r="HZ244" s="178"/>
      <c r="IA244" s="178"/>
      <c r="IB244" s="178"/>
      <c r="IC244" s="178"/>
      <c r="ID244" s="178"/>
      <c r="IE244" s="178"/>
      <c r="IF244" s="178"/>
      <c r="IG244" s="178"/>
      <c r="IH244" s="178"/>
      <c r="II244" s="178"/>
      <c r="IJ244" s="178"/>
      <c r="IK244" s="178"/>
      <c r="IL244" s="178"/>
      <c r="IM244" s="178"/>
      <c r="IN244" s="178"/>
      <c r="IO244" s="178"/>
      <c r="IP244" s="178"/>
      <c r="IQ244" s="178"/>
      <c r="IR244" s="178"/>
      <c r="IS244" s="178"/>
      <c r="IT244" s="178"/>
      <c r="IU244" s="178"/>
    </row>
    <row r="245" spans="2:255" s="177" customFormat="1" ht="12.75">
      <c r="B245" s="188"/>
      <c r="BF245" s="178"/>
      <c r="BG245" s="178"/>
      <c r="BH245" s="178"/>
      <c r="BI245" s="178"/>
      <c r="BJ245" s="178"/>
      <c r="BK245" s="178"/>
      <c r="BL245" s="178"/>
      <c r="BM245" s="178"/>
      <c r="BN245" s="178"/>
      <c r="BO245" s="178"/>
      <c r="BP245" s="178"/>
      <c r="BQ245" s="178"/>
      <c r="BR245" s="178"/>
      <c r="BS245" s="178"/>
      <c r="BT245" s="178"/>
      <c r="BU245" s="178"/>
      <c r="BV245" s="178"/>
      <c r="BW245" s="178"/>
      <c r="BX245" s="178"/>
      <c r="BY245" s="178"/>
      <c r="BZ245" s="178"/>
      <c r="CA245" s="178"/>
      <c r="CB245" s="178"/>
      <c r="CC245" s="178"/>
      <c r="CD245" s="178"/>
      <c r="CE245" s="178"/>
      <c r="CF245" s="178"/>
      <c r="CG245" s="178"/>
      <c r="CH245" s="178"/>
      <c r="CI245" s="178"/>
      <c r="CJ245" s="178"/>
      <c r="CK245" s="178"/>
      <c r="CL245" s="178"/>
      <c r="CM245" s="178"/>
      <c r="CN245" s="178"/>
      <c r="CO245" s="178"/>
      <c r="CP245" s="178"/>
      <c r="CQ245" s="178"/>
      <c r="CR245" s="178"/>
      <c r="CS245" s="178"/>
      <c r="CT245" s="178"/>
      <c r="CU245" s="178"/>
      <c r="CV245" s="178"/>
      <c r="CW245" s="178"/>
      <c r="CX245" s="178"/>
      <c r="CY245" s="178"/>
      <c r="CZ245" s="178"/>
      <c r="DA245" s="178"/>
      <c r="DB245" s="178"/>
      <c r="DC245" s="178"/>
      <c r="DD245" s="178"/>
      <c r="DE245" s="178"/>
      <c r="DF245" s="178"/>
      <c r="DG245" s="178"/>
      <c r="DH245" s="178"/>
      <c r="DI245" s="178"/>
      <c r="DJ245" s="178"/>
      <c r="DK245" s="178"/>
      <c r="DL245" s="178"/>
      <c r="DM245" s="178"/>
      <c r="DN245" s="178"/>
      <c r="DO245" s="178"/>
      <c r="DP245" s="178"/>
      <c r="DQ245" s="178"/>
      <c r="DR245" s="178"/>
      <c r="DS245" s="178"/>
      <c r="DT245" s="178"/>
      <c r="DU245" s="178"/>
      <c r="DV245" s="178"/>
      <c r="DW245" s="178"/>
      <c r="DX245" s="178"/>
      <c r="DY245" s="178"/>
      <c r="DZ245" s="178"/>
      <c r="EA245" s="178"/>
      <c r="EB245" s="178"/>
      <c r="EC245" s="178"/>
      <c r="ED245" s="178"/>
      <c r="EE245" s="178"/>
      <c r="EF245" s="178"/>
      <c r="EG245" s="178"/>
      <c r="EH245" s="178"/>
      <c r="EI245" s="178"/>
      <c r="EJ245" s="178"/>
      <c r="EK245" s="178"/>
      <c r="EL245" s="178"/>
      <c r="EM245" s="178"/>
      <c r="EN245" s="178"/>
      <c r="EO245" s="178"/>
      <c r="EP245" s="178"/>
      <c r="EQ245" s="178"/>
      <c r="ER245" s="178"/>
      <c r="ES245" s="178"/>
      <c r="ET245" s="178"/>
      <c r="EU245" s="178"/>
      <c r="EV245" s="178"/>
      <c r="EW245" s="178"/>
      <c r="EX245" s="178"/>
      <c r="EY245" s="178"/>
      <c r="EZ245" s="178"/>
      <c r="FA245" s="178"/>
      <c r="FB245" s="178"/>
      <c r="FC245" s="178"/>
      <c r="FD245" s="178"/>
      <c r="FE245" s="178"/>
      <c r="FF245" s="178"/>
      <c r="FG245" s="178"/>
      <c r="FH245" s="178"/>
      <c r="FI245" s="178"/>
      <c r="FJ245" s="178"/>
      <c r="FK245" s="178"/>
      <c r="FL245" s="178"/>
      <c r="FM245" s="178"/>
      <c r="FN245" s="178"/>
      <c r="FO245" s="178"/>
      <c r="FP245" s="178"/>
      <c r="FQ245" s="178"/>
      <c r="FR245" s="178"/>
      <c r="FS245" s="178"/>
      <c r="FT245" s="178"/>
      <c r="FU245" s="178"/>
      <c r="FV245" s="178"/>
      <c r="FW245" s="178"/>
      <c r="FX245" s="178"/>
      <c r="FY245" s="178"/>
      <c r="FZ245" s="178"/>
      <c r="GA245" s="178"/>
      <c r="GB245" s="178"/>
      <c r="GC245" s="178"/>
      <c r="GD245" s="178"/>
      <c r="GE245" s="178"/>
      <c r="GF245" s="178"/>
      <c r="GG245" s="178"/>
      <c r="GH245" s="178"/>
      <c r="GI245" s="178"/>
      <c r="GJ245" s="178"/>
      <c r="GK245" s="178"/>
      <c r="GL245" s="178"/>
      <c r="GM245" s="178"/>
      <c r="GN245" s="178"/>
      <c r="GO245" s="178"/>
      <c r="GP245" s="178"/>
      <c r="GQ245" s="178"/>
      <c r="GR245" s="178"/>
      <c r="GS245" s="178"/>
      <c r="GT245" s="178"/>
      <c r="GU245" s="178"/>
      <c r="GV245" s="178"/>
      <c r="GW245" s="178"/>
      <c r="GX245" s="178"/>
      <c r="GY245" s="178"/>
      <c r="GZ245" s="178"/>
      <c r="HA245" s="178"/>
      <c r="HB245" s="178"/>
      <c r="HC245" s="178"/>
      <c r="HD245" s="178"/>
      <c r="HE245" s="178"/>
      <c r="HF245" s="178"/>
      <c r="HG245" s="178"/>
      <c r="HH245" s="178"/>
      <c r="HI245" s="178"/>
      <c r="HJ245" s="178"/>
      <c r="HK245" s="178"/>
      <c r="HL245" s="178"/>
      <c r="HM245" s="178"/>
      <c r="HN245" s="178"/>
      <c r="HO245" s="178"/>
      <c r="HP245" s="178"/>
      <c r="HQ245" s="178"/>
      <c r="HR245" s="178"/>
      <c r="HS245" s="178"/>
      <c r="HT245" s="178"/>
      <c r="HU245" s="178"/>
      <c r="HV245" s="178"/>
      <c r="HW245" s="178"/>
      <c r="HX245" s="178"/>
      <c r="HY245" s="178"/>
      <c r="HZ245" s="178"/>
      <c r="IA245" s="178"/>
      <c r="IB245" s="178"/>
      <c r="IC245" s="178"/>
      <c r="ID245" s="178"/>
      <c r="IE245" s="178"/>
      <c r="IF245" s="178"/>
      <c r="IG245" s="178"/>
      <c r="IH245" s="178"/>
      <c r="II245" s="178"/>
      <c r="IJ245" s="178"/>
      <c r="IK245" s="178"/>
      <c r="IL245" s="178"/>
      <c r="IM245" s="178"/>
      <c r="IN245" s="178"/>
      <c r="IO245" s="178"/>
      <c r="IP245" s="178"/>
      <c r="IQ245" s="178"/>
      <c r="IR245" s="178"/>
      <c r="IS245" s="178"/>
      <c r="IT245" s="178"/>
      <c r="IU245" s="178"/>
    </row>
    <row r="246" spans="2:255" s="177" customFormat="1" ht="12.75">
      <c r="B246" s="188"/>
      <c r="BF246" s="178"/>
      <c r="BG246" s="178"/>
      <c r="BH246" s="178"/>
      <c r="BI246" s="178"/>
      <c r="BJ246" s="178"/>
      <c r="BK246" s="178"/>
      <c r="BL246" s="178"/>
      <c r="BM246" s="178"/>
      <c r="BN246" s="178"/>
      <c r="BO246" s="178"/>
      <c r="BP246" s="178"/>
      <c r="BQ246" s="178"/>
      <c r="BR246" s="178"/>
      <c r="BS246" s="178"/>
      <c r="BT246" s="178"/>
      <c r="BU246" s="178"/>
      <c r="BV246" s="178"/>
      <c r="BW246" s="178"/>
      <c r="BX246" s="178"/>
      <c r="BY246" s="178"/>
      <c r="BZ246" s="178"/>
      <c r="CA246" s="178"/>
      <c r="CB246" s="178"/>
      <c r="CC246" s="178"/>
      <c r="CD246" s="178"/>
      <c r="CE246" s="178"/>
      <c r="CF246" s="178"/>
      <c r="CG246" s="178"/>
      <c r="CH246" s="178"/>
      <c r="CI246" s="178"/>
      <c r="CJ246" s="178"/>
      <c r="CK246" s="178"/>
      <c r="CL246" s="178"/>
      <c r="CM246" s="178"/>
      <c r="CN246" s="178"/>
      <c r="CO246" s="178"/>
      <c r="CP246" s="178"/>
      <c r="CQ246" s="178"/>
      <c r="CR246" s="178"/>
      <c r="CS246" s="178"/>
      <c r="CT246" s="178"/>
      <c r="CU246" s="178"/>
      <c r="CV246" s="178"/>
      <c r="CW246" s="178"/>
      <c r="CX246" s="178"/>
      <c r="CY246" s="178"/>
      <c r="CZ246" s="178"/>
      <c r="DA246" s="178"/>
      <c r="DB246" s="178"/>
      <c r="DC246" s="178"/>
      <c r="DD246" s="178"/>
      <c r="DE246" s="178"/>
      <c r="DF246" s="178"/>
      <c r="DG246" s="178"/>
      <c r="DH246" s="178"/>
      <c r="DI246" s="178"/>
      <c r="DJ246" s="178"/>
      <c r="DK246" s="178"/>
      <c r="DL246" s="178"/>
      <c r="DM246" s="178"/>
      <c r="DN246" s="178"/>
      <c r="DO246" s="178"/>
      <c r="DP246" s="178"/>
      <c r="DQ246" s="178"/>
      <c r="DR246" s="178"/>
      <c r="DS246" s="178"/>
      <c r="DT246" s="178"/>
      <c r="DU246" s="178"/>
      <c r="DV246" s="178"/>
      <c r="DW246" s="178"/>
      <c r="DX246" s="178"/>
      <c r="DY246" s="178"/>
      <c r="DZ246" s="178"/>
      <c r="EA246" s="178"/>
      <c r="EB246" s="178"/>
      <c r="EC246" s="178"/>
      <c r="ED246" s="178"/>
      <c r="EE246" s="178"/>
      <c r="EF246" s="178"/>
      <c r="EG246" s="178"/>
      <c r="EH246" s="178"/>
      <c r="EI246" s="178"/>
      <c r="EJ246" s="178"/>
      <c r="EK246" s="178"/>
      <c r="EL246" s="178"/>
      <c r="EM246" s="178"/>
      <c r="EN246" s="178"/>
      <c r="EO246" s="178"/>
      <c r="EP246" s="178"/>
      <c r="EQ246" s="178"/>
      <c r="ER246" s="178"/>
      <c r="ES246" s="178"/>
      <c r="ET246" s="178"/>
      <c r="EU246" s="178"/>
      <c r="EV246" s="178"/>
      <c r="EW246" s="178"/>
      <c r="EX246" s="178"/>
      <c r="EY246" s="178"/>
      <c r="EZ246" s="178"/>
      <c r="FA246" s="178"/>
      <c r="FB246" s="178"/>
      <c r="FC246" s="178"/>
      <c r="FD246" s="178"/>
      <c r="FE246" s="178"/>
      <c r="FF246" s="178"/>
      <c r="FG246" s="178"/>
      <c r="FH246" s="178"/>
      <c r="FI246" s="178"/>
      <c r="FJ246" s="178"/>
      <c r="FK246" s="178"/>
      <c r="FL246" s="178"/>
      <c r="FM246" s="178"/>
      <c r="FN246" s="178"/>
      <c r="FO246" s="178"/>
      <c r="FP246" s="178"/>
      <c r="FQ246" s="178"/>
      <c r="FR246" s="178"/>
      <c r="FS246" s="178"/>
      <c r="FT246" s="178"/>
      <c r="FU246" s="178"/>
      <c r="FV246" s="178"/>
      <c r="FW246" s="178"/>
      <c r="FX246" s="178"/>
      <c r="FY246" s="178"/>
      <c r="FZ246" s="178"/>
      <c r="GA246" s="178"/>
      <c r="GB246" s="178"/>
      <c r="GC246" s="178"/>
      <c r="GD246" s="178"/>
      <c r="GE246" s="178"/>
      <c r="GF246" s="178"/>
      <c r="GG246" s="178"/>
      <c r="GH246" s="178"/>
      <c r="GI246" s="178"/>
      <c r="GJ246" s="178"/>
      <c r="GK246" s="178"/>
      <c r="GL246" s="178"/>
      <c r="GM246" s="178"/>
      <c r="GN246" s="178"/>
      <c r="GO246" s="178"/>
      <c r="GP246" s="178"/>
      <c r="GQ246" s="178"/>
      <c r="GR246" s="178"/>
      <c r="GS246" s="178"/>
      <c r="GT246" s="178"/>
      <c r="GU246" s="178"/>
      <c r="GV246" s="178"/>
      <c r="GW246" s="178"/>
      <c r="GX246" s="178"/>
      <c r="GY246" s="178"/>
      <c r="GZ246" s="178"/>
      <c r="HA246" s="178"/>
      <c r="HB246" s="178"/>
      <c r="HC246" s="178"/>
      <c r="HD246" s="178"/>
      <c r="HE246" s="178"/>
      <c r="HF246" s="178"/>
      <c r="HG246" s="178"/>
      <c r="HH246" s="178"/>
      <c r="HI246" s="178"/>
      <c r="HJ246" s="178"/>
      <c r="HK246" s="178"/>
      <c r="HL246" s="178"/>
      <c r="HM246" s="178"/>
      <c r="HN246" s="178"/>
      <c r="HO246" s="178"/>
      <c r="HP246" s="178"/>
      <c r="HQ246" s="178"/>
      <c r="HR246" s="178"/>
      <c r="HS246" s="178"/>
      <c r="HT246" s="178"/>
      <c r="HU246" s="178"/>
      <c r="HV246" s="178"/>
      <c r="HW246" s="178"/>
      <c r="HX246" s="178"/>
      <c r="HY246" s="178"/>
      <c r="HZ246" s="178"/>
      <c r="IA246" s="178"/>
      <c r="IB246" s="178"/>
      <c r="IC246" s="178"/>
      <c r="ID246" s="178"/>
      <c r="IE246" s="178"/>
      <c r="IF246" s="178"/>
      <c r="IG246" s="178"/>
      <c r="IH246" s="178"/>
      <c r="II246" s="178"/>
      <c r="IJ246" s="178"/>
      <c r="IK246" s="178"/>
      <c r="IL246" s="178"/>
      <c r="IM246" s="178"/>
      <c r="IN246" s="178"/>
      <c r="IO246" s="178"/>
      <c r="IP246" s="178"/>
      <c r="IQ246" s="178"/>
      <c r="IR246" s="178"/>
      <c r="IS246" s="178"/>
      <c r="IT246" s="178"/>
      <c r="IU246" s="178"/>
    </row>
    <row r="247" spans="2:255" s="177" customFormat="1" ht="12.75">
      <c r="B247" s="188"/>
      <c r="BF247" s="178"/>
      <c r="BG247" s="178"/>
      <c r="BH247" s="178"/>
      <c r="BI247" s="178"/>
      <c r="BJ247" s="178"/>
      <c r="BK247" s="178"/>
      <c r="BL247" s="178"/>
      <c r="BM247" s="178"/>
      <c r="BN247" s="178"/>
      <c r="BO247" s="178"/>
      <c r="BP247" s="178"/>
      <c r="BQ247" s="178"/>
      <c r="BR247" s="178"/>
      <c r="BS247" s="178"/>
      <c r="BT247" s="178"/>
      <c r="BU247" s="178"/>
      <c r="BV247" s="178"/>
      <c r="BW247" s="178"/>
      <c r="BX247" s="178"/>
      <c r="BY247" s="178"/>
      <c r="BZ247" s="178"/>
      <c r="CA247" s="178"/>
      <c r="CB247" s="178"/>
      <c r="CC247" s="178"/>
      <c r="CD247" s="178"/>
      <c r="CE247" s="178"/>
      <c r="CF247" s="178"/>
      <c r="CG247" s="178"/>
      <c r="CH247" s="178"/>
      <c r="CI247" s="178"/>
      <c r="CJ247" s="178"/>
      <c r="CK247" s="178"/>
      <c r="CL247" s="178"/>
      <c r="CM247" s="178"/>
      <c r="CN247" s="178"/>
      <c r="CO247" s="178"/>
      <c r="CP247" s="178"/>
      <c r="CQ247" s="178"/>
      <c r="CR247" s="178"/>
      <c r="CS247" s="178"/>
      <c r="CT247" s="178"/>
      <c r="CU247" s="178"/>
      <c r="CV247" s="178"/>
      <c r="CW247" s="178"/>
      <c r="CX247" s="178"/>
      <c r="CY247" s="178"/>
      <c r="CZ247" s="178"/>
      <c r="DA247" s="178"/>
      <c r="DB247" s="178"/>
      <c r="DC247" s="178"/>
      <c r="DD247" s="178"/>
      <c r="DE247" s="178"/>
      <c r="DF247" s="178"/>
      <c r="DG247" s="178"/>
      <c r="DH247" s="178"/>
      <c r="DI247" s="178"/>
      <c r="DJ247" s="178"/>
      <c r="DK247" s="178"/>
      <c r="DL247" s="178"/>
      <c r="DM247" s="178"/>
      <c r="DN247" s="178"/>
      <c r="DO247" s="178"/>
      <c r="DP247" s="178"/>
      <c r="DQ247" s="178"/>
      <c r="DR247" s="178"/>
      <c r="DS247" s="178"/>
      <c r="DT247" s="178"/>
      <c r="DU247" s="178"/>
      <c r="DV247" s="178"/>
      <c r="DW247" s="178"/>
      <c r="DX247" s="178"/>
      <c r="DY247" s="178"/>
      <c r="DZ247" s="178"/>
      <c r="EA247" s="178"/>
      <c r="EB247" s="178"/>
      <c r="EC247" s="178"/>
      <c r="ED247" s="178"/>
      <c r="EE247" s="178"/>
      <c r="EF247" s="178"/>
      <c r="EG247" s="178"/>
      <c r="EH247" s="178"/>
      <c r="EI247" s="178"/>
      <c r="EJ247" s="178"/>
      <c r="EK247" s="178"/>
      <c r="EL247" s="178"/>
      <c r="EM247" s="178"/>
      <c r="EN247" s="178"/>
      <c r="EO247" s="178"/>
      <c r="EP247" s="178"/>
      <c r="EQ247" s="178"/>
      <c r="ER247" s="178"/>
      <c r="ES247" s="178"/>
      <c r="ET247" s="178"/>
      <c r="EU247" s="178"/>
      <c r="EV247" s="178"/>
      <c r="EW247" s="178"/>
      <c r="EX247" s="178"/>
      <c r="EY247" s="178"/>
      <c r="EZ247" s="178"/>
      <c r="FA247" s="178"/>
      <c r="FB247" s="178"/>
      <c r="FC247" s="178"/>
      <c r="FD247" s="178"/>
      <c r="FE247" s="178"/>
      <c r="FF247" s="178"/>
      <c r="FG247" s="178"/>
      <c r="FH247" s="178"/>
      <c r="FI247" s="178"/>
      <c r="FJ247" s="178"/>
      <c r="FK247" s="178"/>
      <c r="FL247" s="178"/>
      <c r="FM247" s="178"/>
      <c r="FN247" s="178"/>
      <c r="FO247" s="178"/>
      <c r="FP247" s="178"/>
      <c r="FQ247" s="178"/>
      <c r="FR247" s="178"/>
      <c r="FS247" s="178"/>
      <c r="FT247" s="178"/>
      <c r="FU247" s="178"/>
      <c r="FV247" s="178"/>
      <c r="FW247" s="178"/>
      <c r="FX247" s="178"/>
      <c r="FY247" s="178"/>
      <c r="FZ247" s="178"/>
      <c r="GA247" s="178"/>
      <c r="GB247" s="178"/>
      <c r="GC247" s="178"/>
      <c r="GD247" s="178"/>
      <c r="GE247" s="178"/>
      <c r="GF247" s="178"/>
      <c r="GG247" s="178"/>
      <c r="GH247" s="178"/>
      <c r="GI247" s="178"/>
      <c r="GJ247" s="178"/>
      <c r="GK247" s="178"/>
      <c r="GL247" s="178"/>
      <c r="GM247" s="178"/>
      <c r="GN247" s="178"/>
      <c r="GO247" s="178"/>
      <c r="GP247" s="178"/>
      <c r="GQ247" s="178"/>
      <c r="GR247" s="178"/>
      <c r="GS247" s="178"/>
      <c r="GT247" s="178"/>
      <c r="GU247" s="178"/>
      <c r="GV247" s="178"/>
      <c r="GW247" s="178"/>
      <c r="GX247" s="178"/>
      <c r="GY247" s="178"/>
      <c r="GZ247" s="178"/>
      <c r="HA247" s="178"/>
      <c r="HB247" s="178"/>
      <c r="HC247" s="178"/>
      <c r="HD247" s="178"/>
      <c r="HE247" s="178"/>
      <c r="HF247" s="178"/>
      <c r="HG247" s="178"/>
      <c r="HH247" s="178"/>
      <c r="HI247" s="178"/>
      <c r="HJ247" s="178"/>
      <c r="HK247" s="178"/>
      <c r="HL247" s="178"/>
      <c r="HM247" s="178"/>
      <c r="HN247" s="178"/>
      <c r="HO247" s="178"/>
      <c r="HP247" s="178"/>
      <c r="HQ247" s="178"/>
      <c r="HR247" s="178"/>
      <c r="HS247" s="178"/>
      <c r="HT247" s="178"/>
      <c r="HU247" s="178"/>
      <c r="HV247" s="178"/>
      <c r="HW247" s="178"/>
      <c r="HX247" s="178"/>
      <c r="HY247" s="178"/>
      <c r="HZ247" s="178"/>
      <c r="IA247" s="178"/>
      <c r="IB247" s="178"/>
      <c r="IC247" s="178"/>
      <c r="ID247" s="178"/>
      <c r="IE247" s="178"/>
      <c r="IF247" s="178"/>
      <c r="IG247" s="178"/>
      <c r="IH247" s="178"/>
      <c r="II247" s="178"/>
      <c r="IJ247" s="178"/>
      <c r="IK247" s="178"/>
      <c r="IL247" s="178"/>
      <c r="IM247" s="178"/>
      <c r="IN247" s="178"/>
      <c r="IO247" s="178"/>
      <c r="IP247" s="178"/>
      <c r="IQ247" s="178"/>
      <c r="IR247" s="178"/>
      <c r="IS247" s="178"/>
      <c r="IT247" s="178"/>
      <c r="IU247" s="178"/>
    </row>
    <row r="248" spans="2:255" s="177" customFormat="1" ht="12.75">
      <c r="B248" s="188"/>
      <c r="BF248" s="178"/>
      <c r="BG248" s="178"/>
      <c r="BH248" s="178"/>
      <c r="BI248" s="178"/>
      <c r="BJ248" s="178"/>
      <c r="BK248" s="178"/>
      <c r="BL248" s="178"/>
      <c r="BM248" s="178"/>
      <c r="BN248" s="178"/>
      <c r="BO248" s="178"/>
      <c r="BP248" s="178"/>
      <c r="BQ248" s="178"/>
      <c r="BR248" s="178"/>
      <c r="BS248" s="178"/>
      <c r="BT248" s="178"/>
      <c r="BU248" s="178"/>
      <c r="BV248" s="178"/>
      <c r="BW248" s="178"/>
      <c r="BX248" s="178"/>
      <c r="BY248" s="178"/>
      <c r="BZ248" s="178"/>
      <c r="CA248" s="178"/>
      <c r="CB248" s="178"/>
      <c r="CC248" s="178"/>
      <c r="CD248" s="178"/>
      <c r="CE248" s="178"/>
      <c r="CF248" s="178"/>
      <c r="CG248" s="178"/>
      <c r="CH248" s="178"/>
      <c r="CI248" s="178"/>
      <c r="CJ248" s="178"/>
      <c r="CK248" s="178"/>
      <c r="CL248" s="178"/>
      <c r="CM248" s="178"/>
      <c r="CN248" s="178"/>
      <c r="CO248" s="178"/>
      <c r="CP248" s="178"/>
      <c r="CQ248" s="178"/>
      <c r="CR248" s="178"/>
      <c r="CS248" s="178"/>
      <c r="CT248" s="178"/>
      <c r="CU248" s="178"/>
      <c r="CV248" s="178"/>
      <c r="CW248" s="178"/>
      <c r="CX248" s="178"/>
      <c r="CY248" s="178"/>
      <c r="CZ248" s="178"/>
      <c r="DA248" s="178"/>
      <c r="DB248" s="178"/>
      <c r="DC248" s="178"/>
      <c r="DD248" s="178"/>
      <c r="DE248" s="178"/>
      <c r="DF248" s="178"/>
      <c r="DG248" s="178"/>
      <c r="DH248" s="178"/>
      <c r="DI248" s="178"/>
      <c r="DJ248" s="178"/>
      <c r="DK248" s="178"/>
      <c r="DL248" s="178"/>
      <c r="DM248" s="178"/>
      <c r="DN248" s="178"/>
      <c r="DO248" s="178"/>
      <c r="DP248" s="178"/>
      <c r="DQ248" s="178"/>
      <c r="DR248" s="178"/>
      <c r="DS248" s="178"/>
      <c r="DT248" s="178"/>
      <c r="DU248" s="178"/>
      <c r="DV248" s="178"/>
      <c r="DW248" s="178"/>
      <c r="DX248" s="178"/>
      <c r="DY248" s="178"/>
      <c r="DZ248" s="178"/>
      <c r="EA248" s="178"/>
      <c r="EB248" s="178"/>
      <c r="EC248" s="178"/>
      <c r="ED248" s="178"/>
      <c r="EE248" s="178"/>
      <c r="EF248" s="178"/>
      <c r="EG248" s="178"/>
      <c r="EH248" s="178"/>
      <c r="EI248" s="178"/>
      <c r="EJ248" s="178"/>
      <c r="EK248" s="178"/>
      <c r="EL248" s="178"/>
      <c r="EM248" s="178"/>
      <c r="EN248" s="178"/>
      <c r="EO248" s="178"/>
      <c r="EP248" s="178"/>
      <c r="EQ248" s="178"/>
      <c r="ER248" s="178"/>
      <c r="ES248" s="178"/>
      <c r="ET248" s="178"/>
      <c r="EU248" s="178"/>
      <c r="EV248" s="178"/>
      <c r="EW248" s="178"/>
      <c r="EX248" s="178"/>
      <c r="EY248" s="178"/>
      <c r="EZ248" s="178"/>
      <c r="FA248" s="178"/>
      <c r="FB248" s="178"/>
      <c r="FC248" s="178"/>
      <c r="FD248" s="178"/>
      <c r="FE248" s="178"/>
      <c r="FF248" s="178"/>
      <c r="FG248" s="178"/>
      <c r="FH248" s="178"/>
      <c r="FI248" s="178"/>
      <c r="FJ248" s="178"/>
      <c r="FK248" s="178"/>
      <c r="FL248" s="178"/>
      <c r="FM248" s="178"/>
      <c r="FN248" s="178"/>
      <c r="FO248" s="178"/>
      <c r="FP248" s="178"/>
      <c r="FQ248" s="178"/>
      <c r="FR248" s="178"/>
      <c r="FS248" s="178"/>
      <c r="FT248" s="178"/>
      <c r="FU248" s="178"/>
      <c r="FV248" s="178"/>
      <c r="FW248" s="178"/>
      <c r="FX248" s="178"/>
      <c r="FY248" s="178"/>
      <c r="FZ248" s="178"/>
      <c r="GA248" s="178"/>
      <c r="GB248" s="178"/>
      <c r="GC248" s="178"/>
      <c r="GD248" s="178"/>
      <c r="GE248" s="178"/>
      <c r="GF248" s="178"/>
      <c r="GG248" s="178"/>
      <c r="GH248" s="178"/>
      <c r="GI248" s="178"/>
      <c r="GJ248" s="178"/>
      <c r="GK248" s="178"/>
      <c r="GL248" s="178"/>
      <c r="GM248" s="178"/>
      <c r="GN248" s="178"/>
      <c r="GO248" s="178"/>
      <c r="GP248" s="178"/>
      <c r="GQ248" s="178"/>
      <c r="GR248" s="178"/>
      <c r="GS248" s="178"/>
      <c r="GT248" s="178"/>
      <c r="GU248" s="178"/>
      <c r="GV248" s="178"/>
      <c r="GW248" s="178"/>
      <c r="GX248" s="178"/>
      <c r="GY248" s="178"/>
      <c r="GZ248" s="178"/>
      <c r="HA248" s="178"/>
      <c r="HB248" s="178"/>
      <c r="HC248" s="178"/>
      <c r="HD248" s="178"/>
      <c r="HE248" s="178"/>
      <c r="HF248" s="178"/>
      <c r="HG248" s="178"/>
      <c r="HH248" s="178"/>
      <c r="HI248" s="178"/>
      <c r="HJ248" s="178"/>
      <c r="HK248" s="178"/>
      <c r="HL248" s="178"/>
      <c r="HM248" s="178"/>
      <c r="HN248" s="178"/>
      <c r="HO248" s="178"/>
      <c r="HP248" s="178"/>
      <c r="HQ248" s="178"/>
      <c r="HR248" s="178"/>
      <c r="HS248" s="178"/>
      <c r="HT248" s="178"/>
      <c r="HU248" s="178"/>
      <c r="HV248" s="178"/>
      <c r="HW248" s="178"/>
      <c r="HX248" s="178"/>
      <c r="HY248" s="178"/>
      <c r="HZ248" s="178"/>
      <c r="IA248" s="178"/>
      <c r="IB248" s="178"/>
      <c r="IC248" s="178"/>
      <c r="ID248" s="178"/>
      <c r="IE248" s="178"/>
      <c r="IF248" s="178"/>
      <c r="IG248" s="178"/>
      <c r="IH248" s="178"/>
      <c r="II248" s="178"/>
      <c r="IJ248" s="178"/>
      <c r="IK248" s="178"/>
      <c r="IL248" s="178"/>
      <c r="IM248" s="178"/>
      <c r="IN248" s="178"/>
      <c r="IO248" s="178"/>
      <c r="IP248" s="178"/>
      <c r="IQ248" s="178"/>
      <c r="IR248" s="178"/>
      <c r="IS248" s="178"/>
      <c r="IT248" s="178"/>
      <c r="IU248" s="178"/>
    </row>
    <row r="249" s="177" customFormat="1" ht="12.75">
      <c r="B249" s="188"/>
    </row>
    <row r="250" s="177" customFormat="1" ht="12.75">
      <c r="B250" s="188"/>
    </row>
    <row r="251" s="177" customFormat="1" ht="12.75">
      <c r="B251" s="188"/>
    </row>
    <row r="252" s="177" customFormat="1" ht="12.75">
      <c r="B252" s="188"/>
    </row>
    <row r="253" s="177" customFormat="1" ht="12.75">
      <c r="B253" s="188"/>
    </row>
    <row r="254" s="177" customFormat="1" ht="12.75">
      <c r="B254" s="188"/>
    </row>
    <row r="255" s="177" customFormat="1" ht="12.75">
      <c r="B255" s="188"/>
    </row>
    <row r="256" s="177" customFormat="1" ht="12.75">
      <c r="B256" s="188"/>
    </row>
    <row r="257" s="177" customFormat="1" ht="12.75">
      <c r="B257" s="188"/>
    </row>
    <row r="258" s="177" customFormat="1" ht="12.75">
      <c r="B258" s="188"/>
    </row>
    <row r="259" s="177" customFormat="1" ht="12.75">
      <c r="B259" s="188"/>
    </row>
    <row r="260" s="177" customFormat="1" ht="12.75">
      <c r="B260" s="188"/>
    </row>
    <row r="261" s="177" customFormat="1" ht="12.75">
      <c r="B261" s="188"/>
    </row>
    <row r="262" s="177" customFormat="1" ht="12.75">
      <c r="B262" s="188"/>
    </row>
    <row r="263" s="177" customFormat="1" ht="12.75">
      <c r="B263" s="188"/>
    </row>
    <row r="264" s="177" customFormat="1" ht="12.75">
      <c r="B264" s="188"/>
    </row>
    <row r="265" s="177" customFormat="1" ht="12.75">
      <c r="B265" s="188"/>
    </row>
    <row r="266" s="177" customFormat="1" ht="12.75">
      <c r="B266" s="188"/>
    </row>
    <row r="267" s="177" customFormat="1" ht="12.75">
      <c r="B267" s="188"/>
    </row>
    <row r="268" s="177" customFormat="1" ht="12.75">
      <c r="B268" s="188"/>
    </row>
    <row r="269" s="177" customFormat="1" ht="12.75">
      <c r="B269" s="188"/>
    </row>
    <row r="270" s="177" customFormat="1" ht="12.75">
      <c r="B270" s="188"/>
    </row>
    <row r="271" s="177" customFormat="1" ht="12.75">
      <c r="B271" s="188"/>
    </row>
    <row r="272" s="177" customFormat="1" ht="12.75">
      <c r="B272" s="188"/>
    </row>
    <row r="273" s="177" customFormat="1" ht="12.75">
      <c r="B273" s="188"/>
    </row>
    <row r="274" s="177" customFormat="1" ht="12.75">
      <c r="B274" s="188"/>
    </row>
    <row r="275" s="177" customFormat="1" ht="12.75">
      <c r="B275" s="188"/>
    </row>
    <row r="276" s="177" customFormat="1" ht="12.75">
      <c r="B276" s="188"/>
    </row>
    <row r="277" s="177" customFormat="1" ht="12.75">
      <c r="B277" s="188"/>
    </row>
    <row r="278" s="177" customFormat="1" ht="12.75">
      <c r="B278" s="188"/>
    </row>
    <row r="279" s="177" customFormat="1" ht="12.75">
      <c r="B279" s="188"/>
    </row>
    <row r="280" s="177" customFormat="1" ht="12.75">
      <c r="B280" s="188"/>
    </row>
    <row r="281" s="177" customFormat="1" ht="12.75">
      <c r="B281" s="188"/>
    </row>
    <row r="282" s="177" customFormat="1" ht="12.75">
      <c r="B282" s="188"/>
    </row>
    <row r="283" s="177" customFormat="1" ht="12.75">
      <c r="B283" s="188"/>
    </row>
    <row r="284" s="177" customFormat="1" ht="12.75">
      <c r="B284" s="188"/>
    </row>
    <row r="285" s="177" customFormat="1" ht="12.75">
      <c r="B285" s="188"/>
    </row>
    <row r="286" s="177" customFormat="1" ht="12.75">
      <c r="B286" s="188"/>
    </row>
    <row r="287" s="177" customFormat="1" ht="12.75">
      <c r="B287" s="188"/>
    </row>
    <row r="288" s="177" customFormat="1" ht="12.75">
      <c r="B288" s="188"/>
    </row>
    <row r="289" s="177" customFormat="1" ht="12.75">
      <c r="B289" s="188"/>
    </row>
    <row r="290" s="177" customFormat="1" ht="12.75">
      <c r="B290" s="188"/>
    </row>
    <row r="291" s="177" customFormat="1" ht="12.75">
      <c r="B291" s="188"/>
    </row>
    <row r="292" s="177" customFormat="1" ht="12.75">
      <c r="B292" s="188"/>
    </row>
    <row r="293" s="177" customFormat="1" ht="12.75">
      <c r="B293" s="188"/>
    </row>
    <row r="294" s="177" customFormat="1" ht="12.75">
      <c r="B294" s="188"/>
    </row>
    <row r="295" s="177" customFormat="1" ht="12.75">
      <c r="B295" s="188"/>
    </row>
    <row r="296" s="177" customFormat="1" ht="12.75">
      <c r="B296" s="188"/>
    </row>
    <row r="297" s="177" customFormat="1" ht="12.75">
      <c r="B297" s="188"/>
    </row>
    <row r="298" s="177" customFormat="1" ht="12.75">
      <c r="B298" s="188"/>
    </row>
    <row r="299" s="177" customFormat="1" ht="12.75">
      <c r="B299" s="188"/>
    </row>
    <row r="300" s="177" customFormat="1" ht="12.75">
      <c r="B300" s="188"/>
    </row>
    <row r="301" s="177" customFormat="1" ht="12.75">
      <c r="B301" s="188"/>
    </row>
    <row r="302" s="177" customFormat="1" ht="12.75">
      <c r="B302" s="188"/>
    </row>
    <row r="303" s="177" customFormat="1" ht="12.75">
      <c r="B303" s="188"/>
    </row>
    <row r="304" s="177" customFormat="1" ht="12.75">
      <c r="B304" s="188"/>
    </row>
    <row r="305" s="177" customFormat="1" ht="12.75">
      <c r="B305" s="188"/>
    </row>
    <row r="306" s="177" customFormat="1" ht="12.75">
      <c r="B306" s="188"/>
    </row>
    <row r="307" s="177" customFormat="1" ht="12.75">
      <c r="B307" s="188"/>
    </row>
    <row r="308" s="177" customFormat="1" ht="12.75">
      <c r="B308" s="188"/>
    </row>
    <row r="309" s="177" customFormat="1" ht="12.75">
      <c r="B309" s="188"/>
    </row>
    <row r="310" s="177" customFormat="1" ht="12.75">
      <c r="B310" s="188"/>
    </row>
    <row r="311" s="177" customFormat="1" ht="12.75">
      <c r="B311" s="188"/>
    </row>
    <row r="312" s="177" customFormat="1" ht="12.75">
      <c r="B312" s="188"/>
    </row>
    <row r="313" s="177" customFormat="1" ht="12.75">
      <c r="B313" s="188"/>
    </row>
    <row r="314" s="177" customFormat="1" ht="12.75">
      <c r="B314" s="188"/>
    </row>
    <row r="315" s="177" customFormat="1" ht="12.75">
      <c r="B315" s="188"/>
    </row>
    <row r="316" s="177" customFormat="1" ht="12.75">
      <c r="B316" s="188"/>
    </row>
    <row r="317" s="177" customFormat="1" ht="12.75">
      <c r="B317" s="188"/>
    </row>
    <row r="318" s="177" customFormat="1" ht="12.75">
      <c r="B318" s="188"/>
    </row>
    <row r="319" s="177" customFormat="1" ht="12.75">
      <c r="B319" s="188"/>
    </row>
    <row r="320" s="177" customFormat="1" ht="12.75">
      <c r="B320" s="188"/>
    </row>
    <row r="321" s="177" customFormat="1" ht="12.75">
      <c r="B321" s="188"/>
    </row>
    <row r="322" s="177" customFormat="1" ht="12.75">
      <c r="B322" s="188"/>
    </row>
    <row r="323" s="177" customFormat="1" ht="12.75">
      <c r="B323" s="188"/>
    </row>
    <row r="324" s="177" customFormat="1" ht="12.75">
      <c r="B324" s="188"/>
    </row>
    <row r="325" s="177" customFormat="1" ht="12.75">
      <c r="B325" s="188"/>
    </row>
    <row r="326" s="177" customFormat="1" ht="12.75">
      <c r="B326" s="188"/>
    </row>
    <row r="327" s="177" customFormat="1" ht="12.75">
      <c r="B327" s="188"/>
    </row>
    <row r="328" s="177" customFormat="1" ht="12.75">
      <c r="B328" s="188"/>
    </row>
    <row r="329" s="177" customFormat="1" ht="12.75">
      <c r="B329" s="188"/>
    </row>
    <row r="330" s="177" customFormat="1" ht="12.75">
      <c r="B330" s="188"/>
    </row>
    <row r="331" s="177" customFormat="1" ht="12.75">
      <c r="B331" s="188"/>
    </row>
    <row r="332" s="177" customFormat="1" ht="12.75">
      <c r="B332" s="188"/>
    </row>
    <row r="333" s="177" customFormat="1" ht="12.75">
      <c r="B333" s="188"/>
    </row>
    <row r="334" s="177" customFormat="1" ht="12.75">
      <c r="B334" s="188"/>
    </row>
    <row r="335" s="177" customFormat="1" ht="12.75">
      <c r="B335" s="188"/>
    </row>
    <row r="336" s="177" customFormat="1" ht="12.75">
      <c r="B336" s="188"/>
    </row>
    <row r="337" s="177" customFormat="1" ht="12.75">
      <c r="B337" s="188"/>
    </row>
    <row r="338" s="177" customFormat="1" ht="12.75">
      <c r="B338" s="188"/>
    </row>
    <row r="339" s="177" customFormat="1" ht="12.75">
      <c r="B339" s="188"/>
    </row>
    <row r="340" s="177" customFormat="1" ht="12.75">
      <c r="B340" s="188"/>
    </row>
    <row r="341" s="177" customFormat="1" ht="12.75">
      <c r="B341" s="188"/>
    </row>
    <row r="342" s="177" customFormat="1" ht="12.75">
      <c r="B342" s="188"/>
    </row>
    <row r="343" s="177" customFormat="1" ht="12.75">
      <c r="B343" s="188"/>
    </row>
    <row r="344" s="177" customFormat="1" ht="12.75">
      <c r="B344" s="188"/>
    </row>
    <row r="345" s="177" customFormat="1" ht="12.75">
      <c r="B345" s="188"/>
    </row>
    <row r="346" s="177" customFormat="1" ht="12.75">
      <c r="B346" s="188"/>
    </row>
    <row r="347" s="177" customFormat="1" ht="12.75">
      <c r="B347" s="188"/>
    </row>
    <row r="348" s="177" customFormat="1" ht="12.75">
      <c r="B348" s="188"/>
    </row>
    <row r="349" s="177" customFormat="1" ht="12.75">
      <c r="B349" s="188"/>
    </row>
    <row r="350" s="177" customFormat="1" ht="12.75">
      <c r="B350" s="188"/>
    </row>
    <row r="351" s="177" customFormat="1" ht="12.75">
      <c r="B351" s="188"/>
    </row>
    <row r="352" s="177" customFormat="1" ht="12.75">
      <c r="B352" s="188"/>
    </row>
    <row r="353" s="177" customFormat="1" ht="12.75">
      <c r="B353" s="188"/>
    </row>
    <row r="354" s="177" customFormat="1" ht="12.75">
      <c r="B354" s="188"/>
    </row>
    <row r="355" s="177" customFormat="1" ht="12.75">
      <c r="B355" s="188"/>
    </row>
    <row r="356" s="177" customFormat="1" ht="12.75">
      <c r="B356" s="188"/>
    </row>
    <row r="357" s="177" customFormat="1" ht="12.75">
      <c r="B357" s="188"/>
    </row>
    <row r="358" s="177" customFormat="1" ht="12.75">
      <c r="B358" s="188"/>
    </row>
    <row r="359" s="177" customFormat="1" ht="12.75">
      <c r="B359" s="188"/>
    </row>
    <row r="360" s="177" customFormat="1" ht="12.75">
      <c r="B360" s="188"/>
    </row>
    <row r="361" s="177" customFormat="1" ht="12.75">
      <c r="B361" s="188"/>
    </row>
    <row r="362" s="177" customFormat="1" ht="12.75">
      <c r="B362" s="188"/>
    </row>
    <row r="363" s="177" customFormat="1" ht="12.75">
      <c r="B363" s="188"/>
    </row>
    <row r="364" s="177" customFormat="1" ht="12.75">
      <c r="B364" s="188"/>
    </row>
    <row r="365" s="177" customFormat="1" ht="12.75">
      <c r="B365" s="188"/>
    </row>
    <row r="366" s="177" customFormat="1" ht="12.75">
      <c r="B366" s="188"/>
    </row>
    <row r="367" s="177" customFormat="1" ht="12.75">
      <c r="B367" s="188"/>
    </row>
    <row r="368" s="177" customFormat="1" ht="12.75">
      <c r="B368" s="188"/>
    </row>
    <row r="369" s="177" customFormat="1" ht="12.75">
      <c r="B369" s="188"/>
    </row>
    <row r="370" s="177" customFormat="1" ht="12.75">
      <c r="B370" s="188"/>
    </row>
    <row r="371" s="177" customFormat="1" ht="12.75">
      <c r="B371" s="188"/>
    </row>
    <row r="372" s="177" customFormat="1" ht="12.75">
      <c r="B372" s="188"/>
    </row>
    <row r="373" s="177" customFormat="1" ht="12.75">
      <c r="B373" s="188"/>
    </row>
    <row r="374" s="177" customFormat="1" ht="12.75">
      <c r="B374" s="188"/>
    </row>
    <row r="375" s="177" customFormat="1" ht="12.75">
      <c r="B375" s="188"/>
    </row>
    <row r="376" s="177" customFormat="1" ht="12.75">
      <c r="B376" s="188"/>
    </row>
    <row r="377" s="177" customFormat="1" ht="12.75">
      <c r="B377" s="188"/>
    </row>
    <row r="378" s="177" customFormat="1" ht="12.75">
      <c r="B378" s="188"/>
    </row>
    <row r="379" s="177" customFormat="1" ht="12.75">
      <c r="B379" s="188"/>
    </row>
    <row r="380" s="177" customFormat="1" ht="12.75">
      <c r="B380" s="188"/>
    </row>
    <row r="381" s="177" customFormat="1" ht="12.75">
      <c r="B381" s="188"/>
    </row>
    <row r="382" s="177" customFormat="1" ht="12.75">
      <c r="B382" s="188"/>
    </row>
    <row r="383" s="177" customFormat="1" ht="12.75">
      <c r="B383" s="188"/>
    </row>
    <row r="384" s="177" customFormat="1" ht="12.75">
      <c r="B384" s="188"/>
    </row>
    <row r="385" s="177" customFormat="1" ht="12.75">
      <c r="B385" s="188"/>
    </row>
    <row r="386" s="177" customFormat="1" ht="12.75">
      <c r="B386" s="188"/>
    </row>
    <row r="387" s="177" customFormat="1" ht="12.75">
      <c r="B387" s="188"/>
    </row>
    <row r="388" s="177" customFormat="1" ht="12.75">
      <c r="B388" s="188"/>
    </row>
    <row r="389" s="177" customFormat="1" ht="12.75">
      <c r="B389" s="188"/>
    </row>
    <row r="390" s="177" customFormat="1" ht="12.75">
      <c r="B390" s="188"/>
    </row>
    <row r="391" s="177" customFormat="1" ht="12.75">
      <c r="B391" s="188"/>
    </row>
    <row r="392" s="177" customFormat="1" ht="12.75">
      <c r="B392" s="188"/>
    </row>
    <row r="393" s="177" customFormat="1" ht="12.75">
      <c r="B393" s="188"/>
    </row>
    <row r="394" s="177" customFormat="1" ht="12.75">
      <c r="B394" s="188"/>
    </row>
    <row r="395" s="177" customFormat="1" ht="12.75">
      <c r="B395" s="188"/>
    </row>
    <row r="396" s="177" customFormat="1" ht="12.75">
      <c r="B396" s="188"/>
    </row>
    <row r="397" s="177" customFormat="1" ht="12.75">
      <c r="B397" s="188"/>
    </row>
    <row r="398" ht="12.75">
      <c r="A398" s="177"/>
    </row>
    <row r="399" ht="12.75">
      <c r="A399" s="177"/>
    </row>
    <row r="400" ht="12.75">
      <c r="A400" s="177"/>
    </row>
    <row r="401" ht="12.75">
      <c r="A401" s="177"/>
    </row>
    <row r="402" ht="12.75">
      <c r="A402" s="177"/>
    </row>
    <row r="403" ht="12.75">
      <c r="A403" s="177"/>
    </row>
    <row r="404" ht="12.75">
      <c r="A404" s="177"/>
    </row>
    <row r="405" ht="12.75">
      <c r="A405" s="177"/>
    </row>
    <row r="406" ht="12.75">
      <c r="A406" s="177"/>
    </row>
    <row r="407" ht="12.75">
      <c r="A407" s="177"/>
    </row>
    <row r="408" ht="12.75">
      <c r="A408" s="177"/>
    </row>
    <row r="409" ht="12.75">
      <c r="A409" s="177"/>
    </row>
    <row r="410" ht="12.75">
      <c r="A410" s="177"/>
    </row>
    <row r="411" ht="12.75">
      <c r="A411" s="177"/>
    </row>
    <row r="412" ht="12.75">
      <c r="A412" s="177"/>
    </row>
    <row r="413" ht="12.75">
      <c r="A413" s="177"/>
    </row>
    <row r="414" ht="12.75">
      <c r="A414" s="177"/>
    </row>
    <row r="415" ht="12.75">
      <c r="A415" s="177"/>
    </row>
    <row r="416" ht="12.75">
      <c r="A416" s="177"/>
    </row>
    <row r="417" ht="12.75">
      <c r="A417" s="177"/>
    </row>
    <row r="418" ht="12.75">
      <c r="A418" s="177"/>
    </row>
    <row r="419" ht="12.75">
      <c r="A419" s="177"/>
    </row>
    <row r="420" ht="12.75">
      <c r="A420" s="177"/>
    </row>
    <row r="421" ht="12.75">
      <c r="A421" s="177"/>
    </row>
    <row r="422" ht="12.75">
      <c r="A422" s="177"/>
    </row>
    <row r="423" ht="12.75">
      <c r="A423" s="177"/>
    </row>
    <row r="424" ht="12.75">
      <c r="A424" s="177"/>
    </row>
    <row r="425" ht="12.75">
      <c r="A425" s="177"/>
    </row>
    <row r="426" ht="12.75">
      <c r="A426" s="177"/>
    </row>
    <row r="427" ht="12.75">
      <c r="A427" s="177"/>
    </row>
    <row r="428" ht="12.75">
      <c r="A428" s="177"/>
    </row>
    <row r="429" ht="12.75">
      <c r="A429" s="177"/>
    </row>
    <row r="430" ht="12.75">
      <c r="A430" s="177"/>
    </row>
    <row r="431" ht="12.75">
      <c r="A431" s="177"/>
    </row>
    <row r="432" ht="12.75">
      <c r="A432" s="177"/>
    </row>
    <row r="433" ht="12.75">
      <c r="A433" s="177"/>
    </row>
    <row r="434" ht="12.75">
      <c r="A434" s="177"/>
    </row>
    <row r="435" ht="12.75">
      <c r="A435" s="177"/>
    </row>
    <row r="436" ht="12.75">
      <c r="A436" s="177"/>
    </row>
    <row r="437" ht="12.75">
      <c r="A437" s="177"/>
    </row>
    <row r="438" ht="12.75">
      <c r="A438" s="177"/>
    </row>
    <row r="439" ht="12.75">
      <c r="A439" s="177"/>
    </row>
    <row r="440" ht="12.75">
      <c r="A440" s="177"/>
    </row>
    <row r="441" ht="12.75">
      <c r="A441" s="177"/>
    </row>
    <row r="442" ht="12.75">
      <c r="A442" s="177"/>
    </row>
    <row r="443" ht="12.75">
      <c r="A443" s="177"/>
    </row>
    <row r="444" ht="12.75">
      <c r="A444" s="177"/>
    </row>
    <row r="445" ht="12.75">
      <c r="A445" s="177"/>
    </row>
    <row r="446" ht="12.75">
      <c r="A446" s="177"/>
    </row>
    <row r="447" ht="12.75">
      <c r="A447" s="177"/>
    </row>
    <row r="448" ht="12.75">
      <c r="A448" s="177"/>
    </row>
    <row r="449" ht="12.75">
      <c r="A449" s="177"/>
    </row>
    <row r="450" ht="12.75">
      <c r="A450" s="177"/>
    </row>
    <row r="451" ht="12.75">
      <c r="A451" s="177"/>
    </row>
    <row r="452" ht="12.75">
      <c r="A452" s="177"/>
    </row>
    <row r="453" ht="12.75">
      <c r="A453" s="177"/>
    </row>
    <row r="454" ht="12.75">
      <c r="A454" s="177"/>
    </row>
    <row r="455" ht="12.75">
      <c r="A455" s="177"/>
    </row>
    <row r="456" ht="12.75">
      <c r="A456" s="177"/>
    </row>
    <row r="457" ht="12.75">
      <c r="A457" s="177"/>
    </row>
    <row r="458" ht="12.75">
      <c r="A458" s="177"/>
    </row>
    <row r="459" ht="12.75">
      <c r="A459" s="177"/>
    </row>
    <row r="460" ht="12.75">
      <c r="A460" s="177"/>
    </row>
    <row r="461" ht="12.75">
      <c r="A461" s="177"/>
    </row>
    <row r="462" ht="12.75">
      <c r="A462" s="177"/>
    </row>
    <row r="463" ht="12.75">
      <c r="A463" s="177"/>
    </row>
    <row r="464" ht="12.75">
      <c r="A464" s="177"/>
    </row>
    <row r="465" ht="12.75">
      <c r="A465" s="177"/>
    </row>
    <row r="466" ht="12.75">
      <c r="A466" s="177"/>
    </row>
    <row r="467" ht="12.75">
      <c r="A467" s="177"/>
    </row>
    <row r="468" ht="12.75">
      <c r="A468" s="177"/>
    </row>
    <row r="469" ht="12.75">
      <c r="A469" s="177"/>
    </row>
    <row r="470" ht="12.75">
      <c r="A470" s="177"/>
    </row>
    <row r="471" ht="12.75">
      <c r="A471" s="177"/>
    </row>
    <row r="472" ht="12.75">
      <c r="A472" s="177"/>
    </row>
    <row r="473" ht="12.75">
      <c r="A473" s="177"/>
    </row>
    <row r="474" ht="12.75">
      <c r="A474" s="177"/>
    </row>
    <row r="475" ht="12.75">
      <c r="A475" s="177"/>
    </row>
    <row r="476" ht="12.75">
      <c r="A476" s="177"/>
    </row>
    <row r="477" ht="12.75">
      <c r="A477" s="177"/>
    </row>
    <row r="478" ht="12.75">
      <c r="A478" s="177"/>
    </row>
    <row r="479" ht="12.75">
      <c r="A479" s="177"/>
    </row>
    <row r="480" ht="12.75">
      <c r="A480" s="177"/>
    </row>
    <row r="481" ht="12.75">
      <c r="A481" s="177"/>
    </row>
    <row r="482" ht="12.75">
      <c r="A482" s="177"/>
    </row>
    <row r="483" ht="12.75">
      <c r="A483" s="177"/>
    </row>
    <row r="484" ht="12.75">
      <c r="A484" s="177"/>
    </row>
    <row r="485" ht="12.75">
      <c r="A485" s="177"/>
    </row>
    <row r="486" ht="12.75">
      <c r="A486" s="177"/>
    </row>
    <row r="487" ht="12.75">
      <c r="A487" s="177"/>
    </row>
    <row r="488" ht="12.75">
      <c r="A488" s="177"/>
    </row>
    <row r="489" ht="12.75">
      <c r="A489" s="177"/>
    </row>
    <row r="490" ht="12.75">
      <c r="A490" s="177"/>
    </row>
    <row r="491" ht="12.75">
      <c r="A491" s="177"/>
    </row>
    <row r="492" ht="12.75">
      <c r="A492" s="177"/>
    </row>
    <row r="493" ht="12.75">
      <c r="A493" s="177"/>
    </row>
    <row r="494" ht="12.75">
      <c r="A494" s="177"/>
    </row>
    <row r="495" ht="12.75">
      <c r="A495" s="177"/>
    </row>
    <row r="496" ht="12.75">
      <c r="A496" s="177"/>
    </row>
    <row r="497" ht="12.75">
      <c r="A497" s="177"/>
    </row>
    <row r="498" ht="12.75">
      <c r="A498" s="177"/>
    </row>
    <row r="499" ht="12.75">
      <c r="A499" s="177"/>
    </row>
    <row r="500" ht="12.75">
      <c r="A500" s="177"/>
    </row>
    <row r="501" ht="12.75">
      <c r="A501" s="177"/>
    </row>
    <row r="502" ht="12.75">
      <c r="A502" s="177"/>
    </row>
    <row r="503" ht="12.75">
      <c r="A503" s="177"/>
    </row>
    <row r="504" ht="12.75">
      <c r="A504" s="177"/>
    </row>
    <row r="505" ht="12.75">
      <c r="A505" s="177"/>
    </row>
    <row r="506" ht="12.75">
      <c r="A506" s="177"/>
    </row>
    <row r="507" ht="12.75">
      <c r="A507" s="177"/>
    </row>
    <row r="508" ht="12.75">
      <c r="A508" s="177"/>
    </row>
    <row r="509" ht="12.75">
      <c r="A509" s="177"/>
    </row>
    <row r="510" ht="12.75">
      <c r="A510" s="177"/>
    </row>
    <row r="511" ht="12.75">
      <c r="A511" s="177"/>
    </row>
    <row r="512" ht="12.75">
      <c r="A512" s="177"/>
    </row>
    <row r="513" ht="12.75">
      <c r="A513" s="177"/>
    </row>
    <row r="514" ht="12.75">
      <c r="A514" s="177"/>
    </row>
    <row r="515" ht="12.75">
      <c r="A515" s="177"/>
    </row>
    <row r="516" ht="12.75">
      <c r="A516" s="177"/>
    </row>
    <row r="517" ht="12.75">
      <c r="A517" s="177"/>
    </row>
    <row r="518" ht="12.75">
      <c r="A518" s="177"/>
    </row>
    <row r="519" ht="12.75">
      <c r="A519" s="177"/>
    </row>
    <row r="520" ht="12.75">
      <c r="A520" s="177"/>
    </row>
    <row r="521" ht="12.75">
      <c r="A521" s="177"/>
    </row>
    <row r="522" ht="12.75">
      <c r="A522" s="177"/>
    </row>
    <row r="523" ht="12.75">
      <c r="A523" s="177"/>
    </row>
    <row r="524" ht="12.75">
      <c r="A524" s="177"/>
    </row>
    <row r="525" ht="12.75">
      <c r="A525" s="177"/>
    </row>
    <row r="526" ht="12.75">
      <c r="A526" s="177"/>
    </row>
    <row r="527" ht="12.75">
      <c r="A527" s="177"/>
    </row>
    <row r="528" ht="12.75">
      <c r="A528" s="177"/>
    </row>
    <row r="529" ht="12.75">
      <c r="A529" s="177"/>
    </row>
    <row r="530" ht="12.75">
      <c r="A530" s="177"/>
    </row>
    <row r="531" ht="12.75">
      <c r="A531" s="177"/>
    </row>
    <row r="532" ht="12.75">
      <c r="A532" s="177"/>
    </row>
    <row r="533" ht="12.75">
      <c r="A533" s="177"/>
    </row>
    <row r="534" ht="12.75">
      <c r="A534" s="177"/>
    </row>
    <row r="535" ht="12.75">
      <c r="A535" s="177"/>
    </row>
    <row r="536" ht="12.75">
      <c r="A536" s="177"/>
    </row>
    <row r="537" ht="12.75">
      <c r="A537" s="177"/>
    </row>
    <row r="538" ht="12.75">
      <c r="A538" s="177"/>
    </row>
    <row r="539" ht="12.75">
      <c r="A539" s="177"/>
    </row>
    <row r="540" ht="12.75">
      <c r="A540" s="177"/>
    </row>
    <row r="541" ht="12.75">
      <c r="A541" s="177"/>
    </row>
    <row r="542" ht="12.75">
      <c r="A542" s="177"/>
    </row>
    <row r="543" ht="12.75">
      <c r="A543" s="177"/>
    </row>
    <row r="544" ht="12.75">
      <c r="A544" s="177"/>
    </row>
    <row r="545" ht="12.75">
      <c r="A545" s="177"/>
    </row>
    <row r="546" ht="12.75">
      <c r="A546" s="177"/>
    </row>
    <row r="547" ht="12.75">
      <c r="A547" s="177"/>
    </row>
    <row r="548" ht="12.75">
      <c r="A548" s="177"/>
    </row>
    <row r="549" ht="12.75">
      <c r="A549" s="177"/>
    </row>
    <row r="550" ht="12.75">
      <c r="A550" s="177"/>
    </row>
    <row r="551" ht="12.75">
      <c r="A551" s="177"/>
    </row>
    <row r="552" ht="12.75">
      <c r="A552" s="177"/>
    </row>
    <row r="553" ht="12.75">
      <c r="A553" s="177"/>
    </row>
    <row r="554" ht="12.75">
      <c r="A554" s="177"/>
    </row>
    <row r="555" ht="12.75">
      <c r="A555" s="177"/>
    </row>
    <row r="556" ht="12.75">
      <c r="A556" s="177"/>
    </row>
    <row r="557" ht="12.75">
      <c r="A557" s="177"/>
    </row>
    <row r="558" ht="12.75">
      <c r="A558" s="177"/>
    </row>
    <row r="559" ht="12.75">
      <c r="A559" s="177"/>
    </row>
    <row r="560" ht="12.75">
      <c r="A560" s="177"/>
    </row>
    <row r="561" ht="12.75">
      <c r="A561" s="177"/>
    </row>
    <row r="562" ht="12.75">
      <c r="A562" s="177"/>
    </row>
    <row r="563" ht="12.75">
      <c r="A563" s="177"/>
    </row>
    <row r="564" ht="12.75">
      <c r="A564" s="177"/>
    </row>
    <row r="565" ht="12.75">
      <c r="A565" s="177"/>
    </row>
    <row r="566" ht="12.75">
      <c r="A566" s="177"/>
    </row>
    <row r="567" ht="12.75">
      <c r="A567" s="177"/>
    </row>
    <row r="568" ht="12.75">
      <c r="A568" s="177"/>
    </row>
    <row r="569" ht="12.75">
      <c r="A569" s="177"/>
    </row>
    <row r="570" ht="12.75">
      <c r="A570" s="177"/>
    </row>
    <row r="571" ht="12.75">
      <c r="A571" s="177"/>
    </row>
    <row r="572" ht="12.75">
      <c r="A572" s="177"/>
    </row>
    <row r="573" ht="12.75">
      <c r="A573" s="177"/>
    </row>
    <row r="574" ht="12.75">
      <c r="A574" s="177"/>
    </row>
    <row r="575" ht="12.75">
      <c r="A575" s="177"/>
    </row>
    <row r="576" ht="12.75">
      <c r="A576" s="177"/>
    </row>
    <row r="577" ht="12.75">
      <c r="A577" s="177"/>
    </row>
    <row r="578" ht="12.75">
      <c r="A578" s="177"/>
    </row>
    <row r="579" ht="12.75">
      <c r="A579" s="177"/>
    </row>
    <row r="580" ht="12.75">
      <c r="A580" s="177"/>
    </row>
    <row r="581" ht="12.75">
      <c r="A581" s="177"/>
    </row>
    <row r="582" ht="12.75">
      <c r="A582" s="177"/>
    </row>
    <row r="583" ht="12.75">
      <c r="A583" s="177"/>
    </row>
    <row r="584" ht="12.75">
      <c r="A584" s="177"/>
    </row>
    <row r="585" ht="12.75">
      <c r="A585" s="177"/>
    </row>
    <row r="586" ht="12.75">
      <c r="A586" s="177"/>
    </row>
    <row r="587" ht="12.75">
      <c r="A587" s="177"/>
    </row>
    <row r="588" ht="12.75">
      <c r="A588" s="177"/>
    </row>
    <row r="589" ht="12.75">
      <c r="A589" s="177"/>
    </row>
    <row r="590" ht="12.75">
      <c r="A590" s="177"/>
    </row>
    <row r="591" ht="12.75">
      <c r="A591" s="177"/>
    </row>
    <row r="592" ht="12.75">
      <c r="A592" s="177"/>
    </row>
    <row r="593" ht="12.75">
      <c r="A593" s="177"/>
    </row>
    <row r="594" ht="12.75">
      <c r="A594" s="177"/>
    </row>
    <row r="595" ht="12.75">
      <c r="A595" s="177"/>
    </row>
    <row r="596" ht="12.75">
      <c r="A596" s="177"/>
    </row>
    <row r="597" ht="12.75">
      <c r="A597" s="177"/>
    </row>
    <row r="598" ht="12.75">
      <c r="A598" s="177"/>
    </row>
    <row r="599" ht="12.75">
      <c r="A599" s="177"/>
    </row>
    <row r="600" ht="12.75">
      <c r="A600" s="177"/>
    </row>
    <row r="601" ht="12.75">
      <c r="A601" s="177"/>
    </row>
    <row r="602" ht="12.75">
      <c r="A602" s="177"/>
    </row>
    <row r="603" ht="12.75">
      <c r="A603" s="177"/>
    </row>
    <row r="604" ht="12.75">
      <c r="A604" s="177"/>
    </row>
    <row r="605" ht="12.75">
      <c r="A605" s="177"/>
    </row>
    <row r="606" ht="12.75">
      <c r="A606" s="177"/>
    </row>
    <row r="607" ht="12.75">
      <c r="A607" s="177"/>
    </row>
    <row r="608" ht="12.75">
      <c r="A608" s="177"/>
    </row>
    <row r="609" ht="12.75">
      <c r="A609" s="177"/>
    </row>
    <row r="610" ht="12.75">
      <c r="A610" s="177"/>
    </row>
    <row r="611" ht="12.75">
      <c r="A611" s="177"/>
    </row>
    <row r="612" ht="12.75">
      <c r="A612" s="177"/>
    </row>
    <row r="613" ht="12.75">
      <c r="A613" s="177"/>
    </row>
    <row r="614" ht="12.75">
      <c r="A614" s="177"/>
    </row>
    <row r="615" ht="12.75">
      <c r="A615" s="177"/>
    </row>
    <row r="616" ht="12.75">
      <c r="A616" s="177"/>
    </row>
    <row r="617" ht="12.75">
      <c r="A617" s="177"/>
    </row>
    <row r="618" ht="12.75">
      <c r="A618" s="177"/>
    </row>
    <row r="619" ht="12.75">
      <c r="A619" s="177"/>
    </row>
    <row r="620" ht="12.75">
      <c r="A620" s="177"/>
    </row>
    <row r="621" ht="12.75">
      <c r="A621" s="177"/>
    </row>
    <row r="622" ht="12.75">
      <c r="A622" s="177"/>
    </row>
    <row r="623" ht="12.75">
      <c r="A623" s="177"/>
    </row>
    <row r="624" ht="12.75">
      <c r="A624" s="177"/>
    </row>
    <row r="625" ht="12.75">
      <c r="A625" s="177"/>
    </row>
    <row r="626" ht="12.75">
      <c r="A626" s="177"/>
    </row>
    <row r="627" ht="12.75">
      <c r="A627" s="177"/>
    </row>
    <row r="628" ht="12.75">
      <c r="A628" s="177"/>
    </row>
    <row r="629" ht="12.75">
      <c r="A629" s="177"/>
    </row>
    <row r="630" ht="12.75">
      <c r="A630" s="177"/>
    </row>
    <row r="631" ht="12.75">
      <c r="A631" s="177"/>
    </row>
    <row r="632" ht="12.75">
      <c r="A632" s="177"/>
    </row>
    <row r="633" ht="12.75">
      <c r="A633" s="177"/>
    </row>
    <row r="634" ht="12.75">
      <c r="A634" s="177"/>
    </row>
    <row r="635" ht="12.75">
      <c r="A635" s="177"/>
    </row>
    <row r="636" ht="12.75">
      <c r="A636" s="177"/>
    </row>
    <row r="637" ht="12.75">
      <c r="A637" s="177"/>
    </row>
    <row r="638" ht="12.75">
      <c r="A638" s="177"/>
    </row>
    <row r="639" ht="12.75">
      <c r="A639" s="177"/>
    </row>
    <row r="640" ht="12.75">
      <c r="A640" s="177"/>
    </row>
    <row r="641" ht="12.75">
      <c r="A641" s="177"/>
    </row>
    <row r="642" ht="12.75">
      <c r="A642" s="177"/>
    </row>
    <row r="643" ht="12.75">
      <c r="A643" s="177"/>
    </row>
    <row r="644" ht="12.75">
      <c r="A644" s="177"/>
    </row>
    <row r="645" ht="12.75">
      <c r="A645" s="177"/>
    </row>
    <row r="646" ht="12.75">
      <c r="A646" s="177"/>
    </row>
    <row r="647" ht="12.75">
      <c r="A647" s="177"/>
    </row>
    <row r="648" ht="12.75">
      <c r="A648" s="177"/>
    </row>
    <row r="649" ht="12.75">
      <c r="A649" s="177"/>
    </row>
    <row r="650" ht="12.75">
      <c r="A650" s="177"/>
    </row>
    <row r="651" ht="12.75">
      <c r="A651" s="177"/>
    </row>
    <row r="652" ht="12.75">
      <c r="A652" s="177"/>
    </row>
    <row r="653" ht="12.75">
      <c r="A653" s="177"/>
    </row>
    <row r="654" ht="12.75">
      <c r="A654" s="177"/>
    </row>
    <row r="655" ht="12.75">
      <c r="A655" s="177"/>
    </row>
    <row r="656" ht="12.75">
      <c r="A656" s="177"/>
    </row>
    <row r="657" ht="12.75">
      <c r="A657" s="177"/>
    </row>
    <row r="658" ht="12.75">
      <c r="A658" s="177"/>
    </row>
    <row r="659" ht="12.75">
      <c r="A659" s="177"/>
    </row>
    <row r="660" ht="12.75">
      <c r="A660" s="177"/>
    </row>
    <row r="661" ht="12.75">
      <c r="A661" s="177"/>
    </row>
    <row r="662" ht="12.75">
      <c r="A662" s="177"/>
    </row>
    <row r="663" ht="12.75">
      <c r="A663" s="177"/>
    </row>
    <row r="664" ht="12.75">
      <c r="A664" s="177"/>
    </row>
    <row r="665" ht="12.75">
      <c r="A665" s="177"/>
    </row>
    <row r="666" ht="12.75">
      <c r="A666" s="177"/>
    </row>
    <row r="667" ht="12.75">
      <c r="A667" s="177"/>
    </row>
    <row r="668" ht="12.75">
      <c r="A668" s="177"/>
    </row>
    <row r="669" ht="12.75">
      <c r="A669" s="177"/>
    </row>
    <row r="670" ht="12.75">
      <c r="A670" s="177"/>
    </row>
    <row r="671" ht="12.75">
      <c r="A671" s="177"/>
    </row>
    <row r="672" ht="12.75">
      <c r="A672" s="177"/>
    </row>
    <row r="673" ht="12.75">
      <c r="A673" s="177"/>
    </row>
    <row r="674" ht="12.75">
      <c r="A674" s="177"/>
    </row>
    <row r="675" ht="12.75">
      <c r="A675" s="177"/>
    </row>
    <row r="676" ht="12.75">
      <c r="A676" s="177"/>
    </row>
    <row r="677" ht="12.75">
      <c r="A677" s="177"/>
    </row>
    <row r="678" ht="12.75">
      <c r="A678" s="177"/>
    </row>
    <row r="679" ht="12.75">
      <c r="A679" s="177"/>
    </row>
    <row r="680" ht="12.75">
      <c r="A680" s="177"/>
    </row>
    <row r="681" ht="12.75">
      <c r="A681" s="177"/>
    </row>
    <row r="682" ht="12.75">
      <c r="A682" s="177"/>
    </row>
    <row r="683" ht="12.75">
      <c r="A683" s="177"/>
    </row>
    <row r="684" ht="12.75">
      <c r="A684" s="177"/>
    </row>
    <row r="685" ht="12.75">
      <c r="A685" s="177"/>
    </row>
    <row r="686" ht="12.75">
      <c r="A686" s="177"/>
    </row>
    <row r="687" ht="12.75">
      <c r="A687" s="177"/>
    </row>
    <row r="688" ht="12.75">
      <c r="A688" s="177"/>
    </row>
    <row r="689" ht="12.75">
      <c r="A689" s="177"/>
    </row>
    <row r="690" ht="12.75">
      <c r="A690" s="177"/>
    </row>
    <row r="691" ht="12.75">
      <c r="A691" s="177"/>
    </row>
    <row r="692" ht="12.75">
      <c r="A692" s="177"/>
    </row>
    <row r="693" ht="12.75">
      <c r="A693" s="177"/>
    </row>
    <row r="694" ht="12.75">
      <c r="A694" s="177"/>
    </row>
    <row r="695" ht="12.75">
      <c r="A695" s="177"/>
    </row>
    <row r="696" ht="12.75">
      <c r="A696" s="177"/>
    </row>
    <row r="697" ht="12.75">
      <c r="A697" s="177"/>
    </row>
    <row r="698" ht="12.75">
      <c r="A698" s="177"/>
    </row>
    <row r="699" ht="12.75">
      <c r="A699" s="177"/>
    </row>
    <row r="700" ht="12.75">
      <c r="A700" s="177"/>
    </row>
    <row r="701" ht="12.75">
      <c r="A701" s="177"/>
    </row>
    <row r="702" ht="12.75">
      <c r="A702" s="177"/>
    </row>
    <row r="703" ht="12.75">
      <c r="A703" s="177"/>
    </row>
    <row r="704" ht="12.75">
      <c r="A704" s="177"/>
    </row>
    <row r="705" ht="12.75">
      <c r="A705" s="177"/>
    </row>
    <row r="706" ht="12.75">
      <c r="A706" s="177"/>
    </row>
    <row r="707" ht="12.75">
      <c r="A707" s="177"/>
    </row>
    <row r="708" ht="12.75">
      <c r="A708" s="177"/>
    </row>
    <row r="709" ht="12.75">
      <c r="A709" s="177"/>
    </row>
    <row r="710" ht="12.75">
      <c r="A710" s="177"/>
    </row>
    <row r="711" ht="12.75">
      <c r="A711" s="177"/>
    </row>
    <row r="712" ht="12.75">
      <c r="A712" s="177"/>
    </row>
    <row r="713" ht="12.75">
      <c r="A713" s="177"/>
    </row>
    <row r="714" ht="12.75">
      <c r="A714" s="177"/>
    </row>
    <row r="715" ht="12.75">
      <c r="A715" s="177"/>
    </row>
    <row r="716" ht="12.75">
      <c r="A716" s="177"/>
    </row>
    <row r="717" ht="12.75">
      <c r="A717" s="177"/>
    </row>
    <row r="718" ht="12.75">
      <c r="A718" s="177"/>
    </row>
    <row r="719" ht="12.75">
      <c r="A719" s="177"/>
    </row>
    <row r="720" ht="12.75">
      <c r="A720" s="177"/>
    </row>
    <row r="721" ht="12.75">
      <c r="A721" s="177"/>
    </row>
    <row r="722" ht="12.75">
      <c r="A722" s="177"/>
    </row>
    <row r="723" ht="12.75">
      <c r="A723" s="177"/>
    </row>
    <row r="724" ht="12.75">
      <c r="A724" s="177"/>
    </row>
    <row r="725" ht="12.75">
      <c r="A725" s="177"/>
    </row>
    <row r="726" ht="12.75">
      <c r="A726" s="177"/>
    </row>
    <row r="727" ht="12.75">
      <c r="A727" s="177"/>
    </row>
    <row r="728" ht="12.75">
      <c r="A728" s="177"/>
    </row>
    <row r="729" ht="12.75">
      <c r="A729" s="177"/>
    </row>
    <row r="730" ht="12.75">
      <c r="A730" s="177"/>
    </row>
    <row r="731" ht="12.75">
      <c r="A731" s="177"/>
    </row>
    <row r="732" ht="12.75">
      <c r="A732" s="177"/>
    </row>
    <row r="733" ht="12.75">
      <c r="A733" s="177"/>
    </row>
    <row r="734" ht="12.75">
      <c r="A734" s="177"/>
    </row>
    <row r="735" ht="12.75">
      <c r="A735" s="177"/>
    </row>
    <row r="736" ht="12.75">
      <c r="A736" s="177"/>
    </row>
    <row r="737" ht="12.75">
      <c r="A737" s="177"/>
    </row>
    <row r="738" ht="12.75">
      <c r="A738" s="177"/>
    </row>
    <row r="739" ht="12.75">
      <c r="A739" s="177"/>
    </row>
    <row r="740" ht="12.75">
      <c r="A740" s="177"/>
    </row>
    <row r="741" ht="12.75">
      <c r="A741" s="177"/>
    </row>
    <row r="742" ht="12.75">
      <c r="A742" s="177"/>
    </row>
    <row r="743" ht="12.75">
      <c r="A743" s="177"/>
    </row>
    <row r="744" ht="12.75">
      <c r="A744" s="177"/>
    </row>
    <row r="745" ht="12.75">
      <c r="A745" s="177"/>
    </row>
    <row r="746" ht="12.75">
      <c r="A746" s="177"/>
    </row>
    <row r="747" ht="12.75">
      <c r="A747" s="177"/>
    </row>
    <row r="748" ht="12.75">
      <c r="A748" s="177"/>
    </row>
    <row r="749" ht="12.75">
      <c r="A749" s="177"/>
    </row>
    <row r="750" ht="12.75">
      <c r="A750" s="177"/>
    </row>
    <row r="751" ht="12.75">
      <c r="A751" s="177"/>
    </row>
    <row r="752" ht="12.75">
      <c r="A752" s="177"/>
    </row>
    <row r="753" ht="12.75">
      <c r="A753" s="177"/>
    </row>
    <row r="754" ht="12.75">
      <c r="A754" s="177"/>
    </row>
    <row r="755" ht="12.75">
      <c r="A755" s="177"/>
    </row>
    <row r="756" ht="12.75">
      <c r="A756" s="177"/>
    </row>
    <row r="757" ht="12.75">
      <c r="A757" s="177"/>
    </row>
    <row r="758" ht="12.75">
      <c r="A758" s="177"/>
    </row>
    <row r="759" ht="12.75">
      <c r="A759" s="177"/>
    </row>
    <row r="760" ht="12.75">
      <c r="A760" s="177"/>
    </row>
    <row r="761" ht="12.75">
      <c r="A761" s="177"/>
    </row>
    <row r="762" ht="12.75">
      <c r="A762" s="177"/>
    </row>
    <row r="763" ht="12.75">
      <c r="A763" s="177"/>
    </row>
    <row r="764" ht="12.75">
      <c r="A764" s="177"/>
    </row>
    <row r="765" ht="12.75">
      <c r="A765" s="177"/>
    </row>
    <row r="766" ht="12.75">
      <c r="A766" s="177"/>
    </row>
    <row r="767" ht="12.75">
      <c r="A767" s="177"/>
    </row>
    <row r="768" ht="12.75">
      <c r="A768" s="177"/>
    </row>
    <row r="769" ht="12.75">
      <c r="A769" s="177"/>
    </row>
    <row r="770" ht="12.75">
      <c r="A770" s="177"/>
    </row>
    <row r="771" ht="12.75">
      <c r="A771" s="177"/>
    </row>
  </sheetData>
  <sheetProtection/>
  <mergeCells count="7">
    <mergeCell ref="A8:D8"/>
    <mergeCell ref="A7:D7"/>
    <mergeCell ref="A10:A12"/>
    <mergeCell ref="B10:B12"/>
    <mergeCell ref="C11:C12"/>
    <mergeCell ref="D11:D12"/>
    <mergeCell ref="C10:D10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scale="75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X478"/>
  <sheetViews>
    <sheetView showGridLines="0" zoomScale="75" zoomScaleNormal="75" zoomScalePageLayoutView="0" workbookViewId="0" topLeftCell="A1">
      <selection activeCell="K11" sqref="K11"/>
    </sheetView>
  </sheetViews>
  <sheetFormatPr defaultColWidth="9.00390625" defaultRowHeight="15.75" outlineLevelRow="1" outlineLevelCol="1"/>
  <cols>
    <col min="1" max="1" width="45.125" style="12" customWidth="1"/>
    <col min="2" max="2" width="21.25390625" style="12" customWidth="1"/>
    <col min="3" max="3" width="11.00390625" style="12" hidden="1" customWidth="1" outlineLevel="1"/>
    <col min="4" max="4" width="9.25390625" style="12" hidden="1" customWidth="1" outlineLevel="1"/>
    <col min="5" max="6" width="12.125" style="12" hidden="1" customWidth="1" outlineLevel="1"/>
    <col min="7" max="7" width="10.125" style="12" hidden="1" customWidth="1" outlineLevel="1"/>
    <col min="8" max="8" width="10.625" style="12" hidden="1" customWidth="1" outlineLevel="1"/>
    <col min="9" max="9" width="10.00390625" style="12" hidden="1" customWidth="1" outlineLevel="1"/>
    <col min="10" max="10" width="12.75390625" style="12" hidden="1" customWidth="1" outlineLevel="1"/>
    <col min="11" max="11" width="12.125" style="12" bestFit="1" customWidth="1" collapsed="1"/>
    <col min="12" max="12" width="12.125" style="12" bestFit="1" customWidth="1"/>
    <col min="13" max="13" width="10.50390625" style="12" customWidth="1"/>
    <col min="14" max="14" width="10.625" style="12" customWidth="1"/>
    <col min="15" max="15" width="13.75390625" style="12" customWidth="1"/>
    <col min="16" max="16" width="14.25390625" style="12" customWidth="1"/>
    <col min="17" max="16384" width="9.00390625" style="12" customWidth="1"/>
  </cols>
  <sheetData>
    <row r="1" spans="1:8" s="2" customFormat="1" ht="17.25" customHeight="1">
      <c r="A1" s="380" t="s">
        <v>850</v>
      </c>
      <c r="B1" s="380"/>
      <c r="C1" s="380"/>
      <c r="D1" s="380"/>
      <c r="E1" s="380"/>
      <c r="F1" s="380"/>
      <c r="G1" s="380"/>
      <c r="H1" s="380"/>
    </row>
    <row r="2" spans="1:6" s="2" customFormat="1" ht="15.75">
      <c r="A2" s="385" t="s">
        <v>377</v>
      </c>
      <c r="B2" s="385"/>
      <c r="C2" s="385"/>
      <c r="D2" s="385"/>
      <c r="E2" s="385"/>
      <c r="F2" s="385"/>
    </row>
    <row r="3" spans="1:16" s="2" customFormat="1" ht="16.5" thickBot="1">
      <c r="A3" s="3"/>
      <c r="B3" s="4"/>
      <c r="C3" s="3"/>
      <c r="D3" s="3"/>
      <c r="G3" s="5" t="s">
        <v>508</v>
      </c>
      <c r="M3" s="5"/>
      <c r="N3" s="5"/>
      <c r="O3" s="5"/>
      <c r="P3" s="5" t="s">
        <v>508</v>
      </c>
    </row>
    <row r="4" spans="1:16" s="6" customFormat="1" ht="21" customHeight="1">
      <c r="A4" s="382" t="s">
        <v>908</v>
      </c>
      <c r="B4" s="388" t="s">
        <v>907</v>
      </c>
      <c r="C4" s="382" t="s">
        <v>849</v>
      </c>
      <c r="D4" s="390" t="s">
        <v>509</v>
      </c>
      <c r="E4" s="382" t="s">
        <v>650</v>
      </c>
      <c r="F4" s="383"/>
      <c r="G4" s="383"/>
      <c r="H4" s="383"/>
      <c r="I4" s="383"/>
      <c r="J4" s="384"/>
      <c r="K4" s="382" t="s">
        <v>651</v>
      </c>
      <c r="L4" s="383"/>
      <c r="M4" s="383"/>
      <c r="N4" s="383"/>
      <c r="O4" s="383"/>
      <c r="P4" s="384"/>
    </row>
    <row r="5" spans="1:16" s="6" customFormat="1" ht="21" customHeight="1">
      <c r="A5" s="386"/>
      <c r="B5" s="389"/>
      <c r="C5" s="386"/>
      <c r="D5" s="391"/>
      <c r="E5" s="386" t="s">
        <v>471</v>
      </c>
      <c r="F5" s="395" t="s">
        <v>649</v>
      </c>
      <c r="G5" s="395"/>
      <c r="H5" s="395"/>
      <c r="I5" s="395"/>
      <c r="J5" s="396"/>
      <c r="K5" s="386" t="s">
        <v>471</v>
      </c>
      <c r="L5" s="395" t="s">
        <v>649</v>
      </c>
      <c r="M5" s="395"/>
      <c r="N5" s="395"/>
      <c r="O5" s="395"/>
      <c r="P5" s="396"/>
    </row>
    <row r="6" spans="1:16" s="6" customFormat="1" ht="56.25" customHeight="1" thickBot="1">
      <c r="A6" s="386"/>
      <c r="B6" s="389"/>
      <c r="C6" s="387"/>
      <c r="D6" s="391"/>
      <c r="E6" s="386"/>
      <c r="F6" s="7" t="s">
        <v>472</v>
      </c>
      <c r="G6" s="8" t="s">
        <v>482</v>
      </c>
      <c r="H6" s="7" t="s">
        <v>483</v>
      </c>
      <c r="I6" s="7" t="s">
        <v>484</v>
      </c>
      <c r="J6" s="42" t="s">
        <v>485</v>
      </c>
      <c r="K6" s="397"/>
      <c r="L6" s="173" t="s">
        <v>472</v>
      </c>
      <c r="M6" s="174" t="s">
        <v>482</v>
      </c>
      <c r="N6" s="173" t="s">
        <v>483</v>
      </c>
      <c r="O6" s="173" t="s">
        <v>484</v>
      </c>
      <c r="P6" s="175" t="s">
        <v>485</v>
      </c>
    </row>
    <row r="7" spans="1:21" s="11" customFormat="1" ht="17.25" customHeight="1" thickBot="1">
      <c r="A7" s="43">
        <v>1</v>
      </c>
      <c r="B7" s="99">
        <v>2</v>
      </c>
      <c r="C7" s="43">
        <v>3</v>
      </c>
      <c r="D7" s="45">
        <v>4</v>
      </c>
      <c r="E7" s="43">
        <v>6</v>
      </c>
      <c r="F7" s="44">
        <v>7</v>
      </c>
      <c r="G7" s="44">
        <v>8</v>
      </c>
      <c r="H7" s="44">
        <v>9</v>
      </c>
      <c r="I7" s="44">
        <v>10</v>
      </c>
      <c r="J7" s="45">
        <v>11</v>
      </c>
      <c r="K7" s="170">
        <v>3</v>
      </c>
      <c r="L7" s="171">
        <v>4</v>
      </c>
      <c r="M7" s="171">
        <v>5</v>
      </c>
      <c r="N7" s="171">
        <v>6</v>
      </c>
      <c r="O7" s="171">
        <v>7</v>
      </c>
      <c r="P7" s="172">
        <v>8</v>
      </c>
      <c r="Q7" s="9"/>
      <c r="R7" s="9"/>
      <c r="S7" s="9"/>
      <c r="T7" s="9"/>
      <c r="U7" s="9"/>
    </row>
    <row r="8" spans="1:21" ht="25.5">
      <c r="A8" s="96" t="s">
        <v>910</v>
      </c>
      <c r="B8" s="113" t="s">
        <v>909</v>
      </c>
      <c r="C8" s="102"/>
      <c r="D8" s="98"/>
      <c r="E8" s="102">
        <f aca="true" t="shared" si="0" ref="E8:P8">E9+E60</f>
        <v>273181</v>
      </c>
      <c r="F8" s="97">
        <f t="shared" si="0"/>
        <v>199344</v>
      </c>
      <c r="G8" s="97">
        <f t="shared" si="0"/>
        <v>30461</v>
      </c>
      <c r="H8" s="97">
        <f t="shared" si="0"/>
        <v>30183</v>
      </c>
      <c r="I8" s="97">
        <f t="shared" si="0"/>
        <v>11072</v>
      </c>
      <c r="J8" s="98">
        <f t="shared" si="0"/>
        <v>2121</v>
      </c>
      <c r="K8" s="136">
        <f t="shared" si="0"/>
        <v>251569</v>
      </c>
      <c r="L8" s="137">
        <f t="shared" si="0"/>
        <v>190028</v>
      </c>
      <c r="M8" s="137">
        <f t="shared" si="0"/>
        <v>24870.123</v>
      </c>
      <c r="N8" s="137">
        <f t="shared" si="0"/>
        <v>23913.763</v>
      </c>
      <c r="O8" s="137">
        <f t="shared" si="0"/>
        <v>10714.392</v>
      </c>
      <c r="P8" s="138">
        <f t="shared" si="0"/>
        <v>2042.722</v>
      </c>
      <c r="Q8" s="1"/>
      <c r="R8" s="1"/>
      <c r="S8" s="1"/>
      <c r="T8" s="1"/>
      <c r="U8" s="1"/>
    </row>
    <row r="9" spans="1:21" ht="21.75" customHeight="1">
      <c r="A9" s="50" t="s">
        <v>911</v>
      </c>
      <c r="B9" s="101"/>
      <c r="C9" s="103"/>
      <c r="D9" s="52"/>
      <c r="E9" s="103">
        <f aca="true" t="shared" si="1" ref="E9:P9">E10+E19+E25+E40+E46</f>
        <v>245710</v>
      </c>
      <c r="F9" s="51">
        <f t="shared" si="1"/>
        <v>193523</v>
      </c>
      <c r="G9" s="51">
        <f t="shared" si="1"/>
        <v>20541</v>
      </c>
      <c r="H9" s="51">
        <f t="shared" si="1"/>
        <v>18639</v>
      </c>
      <c r="I9" s="51">
        <f t="shared" si="1"/>
        <v>10902</v>
      </c>
      <c r="J9" s="52">
        <f t="shared" si="1"/>
        <v>2105</v>
      </c>
      <c r="K9" s="139">
        <f t="shared" si="1"/>
        <v>234228</v>
      </c>
      <c r="L9" s="140">
        <f t="shared" si="1"/>
        <v>184117</v>
      </c>
      <c r="M9" s="140">
        <f t="shared" si="1"/>
        <v>19732.273</v>
      </c>
      <c r="N9" s="140">
        <f t="shared" si="1"/>
        <v>17981.913</v>
      </c>
      <c r="O9" s="140">
        <f t="shared" si="1"/>
        <v>10435.992</v>
      </c>
      <c r="P9" s="141">
        <f t="shared" si="1"/>
        <v>1960.822</v>
      </c>
      <c r="Q9" s="1"/>
      <c r="R9" s="1"/>
      <c r="S9" s="1"/>
      <c r="T9" s="1"/>
      <c r="U9" s="1"/>
    </row>
    <row r="10" spans="1:21" s="6" customFormat="1" ht="25.5">
      <c r="A10" s="50" t="s">
        <v>913</v>
      </c>
      <c r="B10" s="101" t="s">
        <v>912</v>
      </c>
      <c r="C10" s="103"/>
      <c r="D10" s="52"/>
      <c r="E10" s="103">
        <f aca="true" t="shared" si="2" ref="E10:P10">E11</f>
        <v>196593</v>
      </c>
      <c r="F10" s="51">
        <f t="shared" si="2"/>
        <v>147665</v>
      </c>
      <c r="G10" s="51">
        <f t="shared" si="2"/>
        <v>20501</v>
      </c>
      <c r="H10" s="51">
        <f t="shared" si="2"/>
        <v>15461</v>
      </c>
      <c r="I10" s="51">
        <f t="shared" si="2"/>
        <v>10862</v>
      </c>
      <c r="J10" s="52">
        <f t="shared" si="2"/>
        <v>2104</v>
      </c>
      <c r="K10" s="139">
        <f t="shared" si="2"/>
        <v>188337</v>
      </c>
      <c r="L10" s="140">
        <f t="shared" si="2"/>
        <v>141471</v>
      </c>
      <c r="M10" s="140">
        <f t="shared" si="2"/>
        <v>19704</v>
      </c>
      <c r="N10" s="140">
        <f t="shared" si="2"/>
        <v>14814</v>
      </c>
      <c r="O10" s="140">
        <f t="shared" si="2"/>
        <v>10391</v>
      </c>
      <c r="P10" s="141">
        <f t="shared" si="2"/>
        <v>1957</v>
      </c>
      <c r="Q10" s="13"/>
      <c r="R10" s="13"/>
      <c r="S10" s="13"/>
      <c r="T10" s="13"/>
      <c r="U10" s="13"/>
    </row>
    <row r="11" spans="1:21" s="6" customFormat="1" ht="25.5">
      <c r="A11" s="50" t="s">
        <v>915</v>
      </c>
      <c r="B11" s="114" t="s">
        <v>914</v>
      </c>
      <c r="C11" s="119">
        <v>30.18</v>
      </c>
      <c r="D11" s="52">
        <v>10</v>
      </c>
      <c r="E11" s="103">
        <f aca="true" t="shared" si="3" ref="E11:E22">F11+G11+H11+I11+J11</f>
        <v>196593</v>
      </c>
      <c r="F11" s="51">
        <v>147665</v>
      </c>
      <c r="G11" s="53">
        <v>20501</v>
      </c>
      <c r="H11" s="54">
        <v>15461</v>
      </c>
      <c r="I11" s="54">
        <v>10862</v>
      </c>
      <c r="J11" s="55">
        <v>2104</v>
      </c>
      <c r="K11" s="139">
        <f aca="true" t="shared" si="4" ref="K11:K19">L11+M11+N11+O11+P11</f>
        <v>188337</v>
      </c>
      <c r="L11" s="140">
        <f>+L12+L13+L14+L15+L16+L17+L18</f>
        <v>141471</v>
      </c>
      <c r="M11" s="128">
        <f>+M12+M13+M14+M15+M16+M17+M18</f>
        <v>19704</v>
      </c>
      <c r="N11" s="68">
        <f>+N12+N13+N14+N15+N16+N17+N18</f>
        <v>14814</v>
      </c>
      <c r="O11" s="68">
        <f>+O12+O13+O14+O15+O16+O17+O18</f>
        <v>10391</v>
      </c>
      <c r="P11" s="129">
        <f>+P12+P13+P14+P15+P16+P17+P18</f>
        <v>1957</v>
      </c>
      <c r="Q11" s="13"/>
      <c r="R11" s="13"/>
      <c r="S11" s="13"/>
      <c r="T11" s="13"/>
      <c r="U11" s="13"/>
    </row>
    <row r="12" spans="1:21" ht="38.25">
      <c r="A12" s="10" t="s">
        <v>917</v>
      </c>
      <c r="B12" s="115" t="s">
        <v>916</v>
      </c>
      <c r="C12" s="76">
        <v>30.18</v>
      </c>
      <c r="D12" s="73">
        <v>10</v>
      </c>
      <c r="E12" s="104">
        <f t="shared" si="3"/>
        <v>0</v>
      </c>
      <c r="F12" s="57"/>
      <c r="G12" s="58"/>
      <c r="H12" s="59"/>
      <c r="I12" s="59"/>
      <c r="J12" s="60"/>
      <c r="K12" s="142">
        <f t="shared" si="4"/>
        <v>33</v>
      </c>
      <c r="L12" s="143">
        <v>25</v>
      </c>
      <c r="M12" s="130">
        <v>8</v>
      </c>
      <c r="N12" s="92"/>
      <c r="O12" s="92"/>
      <c r="P12" s="131"/>
      <c r="Q12" s="1"/>
      <c r="R12" s="1"/>
      <c r="S12" s="1"/>
      <c r="T12" s="1"/>
      <c r="U12" s="1"/>
    </row>
    <row r="13" spans="1:21" ht="56.25" customHeight="1">
      <c r="A13" s="10" t="s">
        <v>430</v>
      </c>
      <c r="B13" s="115" t="s">
        <v>918</v>
      </c>
      <c r="C13" s="76">
        <v>30.18</v>
      </c>
      <c r="D13" s="73">
        <v>10</v>
      </c>
      <c r="E13" s="104">
        <f t="shared" si="3"/>
        <v>0</v>
      </c>
      <c r="F13" s="56"/>
      <c r="G13" s="58"/>
      <c r="H13" s="59"/>
      <c r="I13" s="59"/>
      <c r="J13" s="60"/>
      <c r="K13" s="142">
        <f t="shared" si="4"/>
        <v>187923</v>
      </c>
      <c r="L13" s="132">
        <f>141131+29</f>
        <v>141160</v>
      </c>
      <c r="M13" s="130">
        <v>19601</v>
      </c>
      <c r="N13" s="92">
        <v>14814</v>
      </c>
      <c r="O13" s="92">
        <v>10391</v>
      </c>
      <c r="P13" s="131">
        <v>1957</v>
      </c>
      <c r="Q13" s="1"/>
      <c r="R13" s="1"/>
      <c r="S13" s="1"/>
      <c r="T13" s="1"/>
      <c r="U13" s="1"/>
    </row>
    <row r="14" spans="1:21" ht="82.5" customHeight="1" hidden="1" outlineLevel="1" collapsed="1">
      <c r="A14" s="10" t="s">
        <v>431</v>
      </c>
      <c r="B14" s="100" t="s">
        <v>919</v>
      </c>
      <c r="C14" s="76">
        <v>30.18</v>
      </c>
      <c r="D14" s="73">
        <v>10</v>
      </c>
      <c r="E14" s="104">
        <f t="shared" si="3"/>
        <v>0</v>
      </c>
      <c r="F14" s="57"/>
      <c r="G14" s="58"/>
      <c r="H14" s="61"/>
      <c r="I14" s="59"/>
      <c r="J14" s="60"/>
      <c r="K14" s="142">
        <f t="shared" si="4"/>
        <v>0</v>
      </c>
      <c r="L14" s="143"/>
      <c r="M14" s="130"/>
      <c r="N14" s="132"/>
      <c r="O14" s="92"/>
      <c r="P14" s="131"/>
      <c r="Q14" s="1"/>
      <c r="R14" s="1"/>
      <c r="S14" s="1"/>
      <c r="T14" s="1"/>
      <c r="U14" s="1"/>
    </row>
    <row r="15" spans="1:21" ht="95.25" customHeight="1" hidden="1" outlineLevel="1">
      <c r="A15" s="10" t="s">
        <v>432</v>
      </c>
      <c r="B15" s="100" t="s">
        <v>920</v>
      </c>
      <c r="C15" s="76">
        <v>30.18</v>
      </c>
      <c r="D15" s="73">
        <v>10</v>
      </c>
      <c r="E15" s="104">
        <f t="shared" si="3"/>
        <v>0</v>
      </c>
      <c r="F15" s="57"/>
      <c r="G15" s="58"/>
      <c r="H15" s="59"/>
      <c r="I15" s="59"/>
      <c r="J15" s="60"/>
      <c r="K15" s="142">
        <f t="shared" si="4"/>
        <v>0</v>
      </c>
      <c r="L15" s="143"/>
      <c r="M15" s="130"/>
      <c r="N15" s="92"/>
      <c r="O15" s="92"/>
      <c r="P15" s="131"/>
      <c r="Q15" s="1"/>
      <c r="R15" s="1"/>
      <c r="S15" s="1"/>
      <c r="T15" s="1"/>
      <c r="U15" s="1"/>
    </row>
    <row r="16" spans="1:21" ht="42.75" customHeight="1" collapsed="1">
      <c r="A16" s="10" t="s">
        <v>18</v>
      </c>
      <c r="B16" s="100" t="s">
        <v>17</v>
      </c>
      <c r="C16" s="76">
        <v>30.18</v>
      </c>
      <c r="D16" s="73">
        <v>10</v>
      </c>
      <c r="E16" s="104">
        <f t="shared" si="3"/>
        <v>0</v>
      </c>
      <c r="F16" s="57"/>
      <c r="G16" s="58"/>
      <c r="H16" s="59"/>
      <c r="I16" s="59"/>
      <c r="J16" s="60"/>
      <c r="K16" s="142">
        <f t="shared" si="4"/>
        <v>7</v>
      </c>
      <c r="L16" s="143">
        <v>5</v>
      </c>
      <c r="M16" s="130">
        <v>2</v>
      </c>
      <c r="N16" s="92"/>
      <c r="O16" s="92"/>
      <c r="P16" s="131"/>
      <c r="Q16" s="1"/>
      <c r="R16" s="1"/>
      <c r="S16" s="1"/>
      <c r="T16" s="1"/>
      <c r="U16" s="1"/>
    </row>
    <row r="17" spans="1:21" ht="222" customHeight="1">
      <c r="A17" s="10" t="s">
        <v>437</v>
      </c>
      <c r="B17" s="100" t="s">
        <v>19</v>
      </c>
      <c r="C17" s="76">
        <v>30.18</v>
      </c>
      <c r="D17" s="73">
        <v>10</v>
      </c>
      <c r="E17" s="104">
        <f t="shared" si="3"/>
        <v>0</v>
      </c>
      <c r="F17" s="57"/>
      <c r="G17" s="58"/>
      <c r="H17" s="59"/>
      <c r="I17" s="59"/>
      <c r="J17" s="60"/>
      <c r="K17" s="142">
        <f t="shared" si="4"/>
        <v>12</v>
      </c>
      <c r="L17" s="143">
        <v>9</v>
      </c>
      <c r="M17" s="130">
        <v>3</v>
      </c>
      <c r="N17" s="92"/>
      <c r="O17" s="92"/>
      <c r="P17" s="131"/>
      <c r="Q17" s="1"/>
      <c r="R17" s="1"/>
      <c r="S17" s="1"/>
      <c r="T17" s="1"/>
      <c r="U17" s="1"/>
    </row>
    <row r="18" spans="1:21" ht="111" customHeight="1">
      <c r="A18" s="10" t="s">
        <v>846</v>
      </c>
      <c r="B18" s="100" t="s">
        <v>20</v>
      </c>
      <c r="C18" s="76">
        <v>30.18</v>
      </c>
      <c r="D18" s="73">
        <v>10</v>
      </c>
      <c r="E18" s="104">
        <f t="shared" si="3"/>
        <v>0</v>
      </c>
      <c r="F18" s="57"/>
      <c r="G18" s="58"/>
      <c r="H18" s="59"/>
      <c r="I18" s="59"/>
      <c r="J18" s="60"/>
      <c r="K18" s="142">
        <f t="shared" si="4"/>
        <v>362</v>
      </c>
      <c r="L18" s="143">
        <v>272</v>
      </c>
      <c r="M18" s="130">
        <v>90</v>
      </c>
      <c r="N18" s="92"/>
      <c r="O18" s="92"/>
      <c r="P18" s="131"/>
      <c r="Q18" s="1"/>
      <c r="R18" s="1"/>
      <c r="S18" s="1"/>
      <c r="T18" s="1"/>
      <c r="U18" s="1"/>
    </row>
    <row r="19" spans="1:21" ht="25.5">
      <c r="A19" s="50" t="s">
        <v>22</v>
      </c>
      <c r="B19" s="101" t="s">
        <v>21</v>
      </c>
      <c r="C19" s="120"/>
      <c r="D19" s="121"/>
      <c r="E19" s="103">
        <f t="shared" si="3"/>
        <v>17592</v>
      </c>
      <c r="F19" s="51">
        <f>F20+F24</f>
        <v>17592</v>
      </c>
      <c r="G19" s="51">
        <f>G20+G24</f>
        <v>0</v>
      </c>
      <c r="H19" s="51">
        <f>H20+H24</f>
        <v>0</v>
      </c>
      <c r="I19" s="51">
        <f>I20+I24</f>
        <v>0</v>
      </c>
      <c r="J19" s="52">
        <f>J20+J24</f>
        <v>0</v>
      </c>
      <c r="K19" s="139">
        <f t="shared" si="4"/>
        <v>17797</v>
      </c>
      <c r="L19" s="140">
        <f>L20+L24</f>
        <v>17797</v>
      </c>
      <c r="M19" s="140">
        <f>M20+M24</f>
        <v>0</v>
      </c>
      <c r="N19" s="140">
        <f>N20+N24</f>
        <v>0</v>
      </c>
      <c r="O19" s="140">
        <f>O20+O24</f>
        <v>0</v>
      </c>
      <c r="P19" s="141">
        <f>P20+P24</f>
        <v>0</v>
      </c>
      <c r="Q19" s="1"/>
      <c r="R19" s="1"/>
      <c r="S19" s="1"/>
      <c r="T19" s="1"/>
      <c r="U19" s="1"/>
    </row>
    <row r="20" spans="1:21" ht="28.5" customHeight="1">
      <c r="A20" s="10" t="s">
        <v>652</v>
      </c>
      <c r="B20" s="100" t="s">
        <v>851</v>
      </c>
      <c r="C20" s="122"/>
      <c r="D20" s="123"/>
      <c r="E20" s="104">
        <f t="shared" si="3"/>
        <v>3647</v>
      </c>
      <c r="F20" s="62">
        <v>3647</v>
      </c>
      <c r="G20" s="58"/>
      <c r="H20" s="59"/>
      <c r="I20" s="59"/>
      <c r="J20" s="60"/>
      <c r="K20" s="142">
        <v>3241</v>
      </c>
      <c r="L20" s="144">
        <v>3241</v>
      </c>
      <c r="M20" s="130"/>
      <c r="N20" s="92"/>
      <c r="O20" s="92"/>
      <c r="P20" s="131"/>
      <c r="Q20" s="1"/>
      <c r="R20" s="1"/>
      <c r="S20" s="1"/>
      <c r="T20" s="1"/>
      <c r="U20" s="1"/>
    </row>
    <row r="21" spans="1:21" ht="41.25" customHeight="1">
      <c r="A21" s="10" t="s">
        <v>24</v>
      </c>
      <c r="B21" s="100" t="s">
        <v>23</v>
      </c>
      <c r="C21" s="76">
        <v>45</v>
      </c>
      <c r="D21" s="73"/>
      <c r="E21" s="104">
        <f t="shared" si="3"/>
        <v>0</v>
      </c>
      <c r="F21" s="63"/>
      <c r="G21" s="58"/>
      <c r="H21" s="59"/>
      <c r="I21" s="59"/>
      <c r="J21" s="60"/>
      <c r="K21" s="142">
        <f>L21+M21+N21+O21+P21</f>
        <v>0</v>
      </c>
      <c r="L21" s="130"/>
      <c r="M21" s="130"/>
      <c r="N21" s="92"/>
      <c r="O21" s="92"/>
      <c r="P21" s="131"/>
      <c r="Q21" s="1"/>
      <c r="R21" s="1"/>
      <c r="S21" s="1"/>
      <c r="T21" s="1"/>
      <c r="U21" s="1"/>
    </row>
    <row r="22" spans="1:21" ht="38.25">
      <c r="A22" s="10" t="s">
        <v>26</v>
      </c>
      <c r="B22" s="100" t="s">
        <v>25</v>
      </c>
      <c r="C22" s="76">
        <v>45</v>
      </c>
      <c r="D22" s="73"/>
      <c r="E22" s="104">
        <f t="shared" si="3"/>
        <v>0</v>
      </c>
      <c r="F22" s="63"/>
      <c r="G22" s="58"/>
      <c r="H22" s="59"/>
      <c r="I22" s="59"/>
      <c r="J22" s="60"/>
      <c r="K22" s="142">
        <f>L22+M22+N22+O22+P22</f>
        <v>0</v>
      </c>
      <c r="L22" s="130"/>
      <c r="M22" s="130"/>
      <c r="N22" s="92"/>
      <c r="O22" s="92"/>
      <c r="P22" s="131"/>
      <c r="Q22" s="1"/>
      <c r="R22" s="1"/>
      <c r="S22" s="1"/>
      <c r="T22" s="1"/>
      <c r="U22" s="1"/>
    </row>
    <row r="23" spans="1:21" ht="45" customHeight="1">
      <c r="A23" s="10" t="s">
        <v>653</v>
      </c>
      <c r="B23" s="100" t="s">
        <v>507</v>
      </c>
      <c r="C23" s="76">
        <v>45</v>
      </c>
      <c r="D23" s="73"/>
      <c r="E23" s="104"/>
      <c r="F23" s="63"/>
      <c r="G23" s="58"/>
      <c r="H23" s="59"/>
      <c r="I23" s="59"/>
      <c r="J23" s="60"/>
      <c r="K23" s="142"/>
      <c r="L23" s="130"/>
      <c r="M23" s="130"/>
      <c r="N23" s="92"/>
      <c r="O23" s="92"/>
      <c r="P23" s="131"/>
      <c r="Q23" s="1"/>
      <c r="R23" s="1"/>
      <c r="S23" s="1"/>
      <c r="T23" s="1"/>
      <c r="U23" s="1"/>
    </row>
    <row r="24" spans="1:21" ht="25.5">
      <c r="A24" s="10" t="s">
        <v>27</v>
      </c>
      <c r="B24" s="100" t="s">
        <v>654</v>
      </c>
      <c r="C24" s="76">
        <v>90</v>
      </c>
      <c r="D24" s="73"/>
      <c r="E24" s="104">
        <f>F24+G24+H24+I24+J24</f>
        <v>13945</v>
      </c>
      <c r="F24" s="63">
        <v>13945</v>
      </c>
      <c r="G24" s="58"/>
      <c r="H24" s="59"/>
      <c r="I24" s="59"/>
      <c r="J24" s="60"/>
      <c r="K24" s="142">
        <f>L24+M24+N24+O24+P24</f>
        <v>14556</v>
      </c>
      <c r="L24" s="130">
        <v>14556</v>
      </c>
      <c r="M24" s="130"/>
      <c r="N24" s="92"/>
      <c r="O24" s="92"/>
      <c r="P24" s="131"/>
      <c r="Q24" s="1"/>
      <c r="R24" s="1"/>
      <c r="S24" s="1"/>
      <c r="T24" s="1"/>
      <c r="U24" s="1"/>
    </row>
    <row r="25" spans="1:21" ht="25.5">
      <c r="A25" s="50" t="s">
        <v>29</v>
      </c>
      <c r="B25" s="101" t="s">
        <v>28</v>
      </c>
      <c r="C25" s="120"/>
      <c r="D25" s="121"/>
      <c r="E25" s="103">
        <f>F25+G25+H25+I25+J25</f>
        <v>29281</v>
      </c>
      <c r="F25" s="51">
        <f>F26+F27+F30+F33+F35</f>
        <v>26022</v>
      </c>
      <c r="G25" s="51">
        <f>G26+G27+G30+G33+G35</f>
        <v>40</v>
      </c>
      <c r="H25" s="51">
        <f>H26+H27+H30+H33+H35</f>
        <v>3178</v>
      </c>
      <c r="I25" s="51">
        <f>I26+I27+I30+I33+I35</f>
        <v>40</v>
      </c>
      <c r="J25" s="52">
        <f>J26+J27+J30+J33+J35</f>
        <v>1</v>
      </c>
      <c r="K25" s="139">
        <f>L25+M25+N25+O25+P25</f>
        <v>25850</v>
      </c>
      <c r="L25" s="140">
        <f>L26+L27+L30+L33+L35</f>
        <v>22605</v>
      </c>
      <c r="M25" s="140">
        <f>M26+M27+M30+M33+M35</f>
        <v>28.273</v>
      </c>
      <c r="N25" s="140">
        <f>N26+N27+N30+N33+N35</f>
        <v>3167.913</v>
      </c>
      <c r="O25" s="140">
        <f>O26+O27+O30+O33+O35</f>
        <v>44.992</v>
      </c>
      <c r="P25" s="141">
        <f>P26+P27+P30+P33+P35</f>
        <v>3.822</v>
      </c>
      <c r="Q25" s="1"/>
      <c r="R25" s="1"/>
      <c r="S25" s="1"/>
      <c r="T25" s="1"/>
      <c r="U25" s="1"/>
    </row>
    <row r="26" spans="1:21" ht="25.5">
      <c r="A26" s="10" t="s">
        <v>30</v>
      </c>
      <c r="B26" s="100" t="s">
        <v>412</v>
      </c>
      <c r="C26" s="76"/>
      <c r="D26" s="73">
        <v>100</v>
      </c>
      <c r="E26" s="104">
        <f>F26+G26+H26+I26+J26</f>
        <v>84</v>
      </c>
      <c r="F26" s="62"/>
      <c r="G26" s="58">
        <v>40</v>
      </c>
      <c r="H26" s="59">
        <v>35</v>
      </c>
      <c r="I26" s="59">
        <v>8</v>
      </c>
      <c r="J26" s="60">
        <v>1</v>
      </c>
      <c r="K26" s="142">
        <v>70</v>
      </c>
      <c r="L26" s="144"/>
      <c r="M26" s="130">
        <f>+K26*0.4039</f>
        <v>28.273</v>
      </c>
      <c r="N26" s="92">
        <f>+K26*0.3559</f>
        <v>24.913</v>
      </c>
      <c r="O26" s="92">
        <f>+K26*0.1856</f>
        <v>12.991999999999999</v>
      </c>
      <c r="P26" s="131">
        <f>+K26*0.0546</f>
        <v>3.822</v>
      </c>
      <c r="Q26" s="1"/>
      <c r="R26" s="1"/>
      <c r="S26" s="1"/>
      <c r="T26" s="1"/>
      <c r="U26" s="1"/>
    </row>
    <row r="27" spans="1:21" ht="15.75" customHeight="1" hidden="1" outlineLevel="1">
      <c r="A27" s="381" t="s">
        <v>510</v>
      </c>
      <c r="B27" s="100" t="s">
        <v>517</v>
      </c>
      <c r="C27" s="76"/>
      <c r="D27" s="73">
        <v>100</v>
      </c>
      <c r="E27" s="104">
        <f>F27+G27+H27+I27+J27</f>
        <v>0</v>
      </c>
      <c r="F27" s="57"/>
      <c r="G27" s="58"/>
      <c r="H27" s="59"/>
      <c r="I27" s="59"/>
      <c r="J27" s="60"/>
      <c r="K27" s="142">
        <f>L27+M27+N27+O27+P27</f>
        <v>0</v>
      </c>
      <c r="L27" s="143"/>
      <c r="M27" s="130"/>
      <c r="N27" s="92"/>
      <c r="O27" s="92"/>
      <c r="P27" s="131"/>
      <c r="Q27" s="1"/>
      <c r="R27" s="1"/>
      <c r="S27" s="1"/>
      <c r="T27" s="1"/>
      <c r="U27" s="1"/>
    </row>
    <row r="28" spans="1:21" ht="12.75" hidden="1" outlineLevel="1">
      <c r="A28" s="381"/>
      <c r="B28" s="100" t="s">
        <v>518</v>
      </c>
      <c r="C28" s="76"/>
      <c r="D28" s="73">
        <v>100</v>
      </c>
      <c r="E28" s="104"/>
      <c r="F28" s="57"/>
      <c r="G28" s="58"/>
      <c r="H28" s="59"/>
      <c r="I28" s="59"/>
      <c r="J28" s="60"/>
      <c r="K28" s="142"/>
      <c r="L28" s="143"/>
      <c r="M28" s="130"/>
      <c r="N28" s="92"/>
      <c r="O28" s="92"/>
      <c r="P28" s="131"/>
      <c r="Q28" s="1"/>
      <c r="R28" s="1"/>
      <c r="S28" s="1"/>
      <c r="T28" s="1"/>
      <c r="U28" s="1"/>
    </row>
    <row r="29" spans="1:21" ht="12.75" hidden="1" outlineLevel="1">
      <c r="A29" s="381"/>
      <c r="B29" s="100" t="s">
        <v>519</v>
      </c>
      <c r="C29" s="76"/>
      <c r="D29" s="73">
        <v>100</v>
      </c>
      <c r="E29" s="104"/>
      <c r="F29" s="57"/>
      <c r="G29" s="58"/>
      <c r="H29" s="59"/>
      <c r="I29" s="59"/>
      <c r="J29" s="60"/>
      <c r="K29" s="142"/>
      <c r="L29" s="143"/>
      <c r="M29" s="130"/>
      <c r="N29" s="92"/>
      <c r="O29" s="92"/>
      <c r="P29" s="131"/>
      <c r="Q29" s="1"/>
      <c r="R29" s="1"/>
      <c r="S29" s="1"/>
      <c r="T29" s="1"/>
      <c r="U29" s="1"/>
    </row>
    <row r="30" spans="1:21" ht="25.5" collapsed="1">
      <c r="A30" s="10" t="s">
        <v>474</v>
      </c>
      <c r="B30" s="100" t="s">
        <v>473</v>
      </c>
      <c r="C30" s="76">
        <v>100</v>
      </c>
      <c r="D30" s="73"/>
      <c r="E30" s="104">
        <f aca="true" t="shared" si="5" ref="E30:E35">F30+G30+H30+I30+J30</f>
        <v>13585</v>
      </c>
      <c r="F30" s="57">
        <v>13585</v>
      </c>
      <c r="G30" s="58"/>
      <c r="H30" s="59"/>
      <c r="I30" s="59"/>
      <c r="J30" s="60"/>
      <c r="K30" s="142">
        <f>+L30+M30+N30+O30+P30</f>
        <v>10168</v>
      </c>
      <c r="L30" s="143">
        <v>10168</v>
      </c>
      <c r="M30" s="130"/>
      <c r="N30" s="92"/>
      <c r="O30" s="92"/>
      <c r="P30" s="131"/>
      <c r="Q30" s="1"/>
      <c r="R30" s="1"/>
      <c r="S30" s="1"/>
      <c r="T30" s="1"/>
      <c r="U30" s="1"/>
    </row>
    <row r="31" spans="1:21" ht="25.5">
      <c r="A31" s="10" t="s">
        <v>475</v>
      </c>
      <c r="B31" s="100" t="s">
        <v>476</v>
      </c>
      <c r="C31" s="76">
        <v>100</v>
      </c>
      <c r="D31" s="73"/>
      <c r="E31" s="104">
        <f t="shared" si="5"/>
        <v>0</v>
      </c>
      <c r="F31" s="57"/>
      <c r="G31" s="58"/>
      <c r="H31" s="59"/>
      <c r="I31" s="59"/>
      <c r="J31" s="60"/>
      <c r="K31" s="142">
        <v>6506</v>
      </c>
      <c r="L31" s="143">
        <v>6506</v>
      </c>
      <c r="M31" s="130"/>
      <c r="N31" s="92"/>
      <c r="O31" s="92"/>
      <c r="P31" s="131"/>
      <c r="Q31" s="1"/>
      <c r="R31" s="1"/>
      <c r="S31" s="1"/>
      <c r="T31" s="1"/>
      <c r="U31" s="1"/>
    </row>
    <row r="32" spans="1:21" ht="25.5">
      <c r="A32" s="10" t="s">
        <v>478</v>
      </c>
      <c r="B32" s="100" t="s">
        <v>477</v>
      </c>
      <c r="C32" s="76">
        <v>100</v>
      </c>
      <c r="D32" s="73"/>
      <c r="E32" s="104">
        <f t="shared" si="5"/>
        <v>0</v>
      </c>
      <c r="F32" s="57"/>
      <c r="G32" s="58"/>
      <c r="H32" s="59"/>
      <c r="I32" s="59"/>
      <c r="J32" s="60"/>
      <c r="K32" s="142">
        <v>3662</v>
      </c>
      <c r="L32" s="143">
        <v>3662</v>
      </c>
      <c r="M32" s="130"/>
      <c r="N32" s="92"/>
      <c r="O32" s="92"/>
      <c r="P32" s="131"/>
      <c r="Q32" s="1"/>
      <c r="R32" s="1"/>
      <c r="S32" s="1"/>
      <c r="T32" s="1"/>
      <c r="U32" s="1"/>
    </row>
    <row r="33" spans="1:21" ht="25.5">
      <c r="A33" s="10" t="s">
        <v>479</v>
      </c>
      <c r="B33" s="100" t="s">
        <v>639</v>
      </c>
      <c r="C33" s="76">
        <v>100</v>
      </c>
      <c r="D33" s="73"/>
      <c r="E33" s="104">
        <f t="shared" si="5"/>
        <v>12437</v>
      </c>
      <c r="F33" s="57">
        <f>F34</f>
        <v>12437</v>
      </c>
      <c r="G33" s="58"/>
      <c r="H33" s="59"/>
      <c r="I33" s="59"/>
      <c r="J33" s="60"/>
      <c r="K33" s="142">
        <f>L33+M33+N33+O33+P33</f>
        <v>12437</v>
      </c>
      <c r="L33" s="143">
        <f>L34</f>
        <v>12437</v>
      </c>
      <c r="M33" s="130"/>
      <c r="N33" s="92"/>
      <c r="O33" s="92"/>
      <c r="P33" s="131"/>
      <c r="Q33" s="1"/>
      <c r="R33" s="1"/>
      <c r="S33" s="1"/>
      <c r="T33" s="1"/>
      <c r="U33" s="1"/>
    </row>
    <row r="34" spans="1:21" ht="25.5" hidden="1" outlineLevel="1">
      <c r="A34" s="10" t="s">
        <v>481</v>
      </c>
      <c r="B34" s="100" t="s">
        <v>480</v>
      </c>
      <c r="C34" s="76">
        <v>100</v>
      </c>
      <c r="D34" s="73"/>
      <c r="E34" s="104">
        <f t="shared" si="5"/>
        <v>12437</v>
      </c>
      <c r="F34" s="57">
        <v>12437</v>
      </c>
      <c r="G34" s="58"/>
      <c r="H34" s="59"/>
      <c r="I34" s="59"/>
      <c r="J34" s="60"/>
      <c r="K34" s="142">
        <f>L34+M34+N34+O34+P34</f>
        <v>12437</v>
      </c>
      <c r="L34" s="143">
        <v>12437</v>
      </c>
      <c r="M34" s="130"/>
      <c r="N34" s="92"/>
      <c r="O34" s="92"/>
      <c r="P34" s="131"/>
      <c r="Q34" s="1"/>
      <c r="R34" s="1"/>
      <c r="S34" s="1"/>
      <c r="T34" s="1"/>
      <c r="U34" s="1"/>
    </row>
    <row r="35" spans="1:21" ht="18" customHeight="1" collapsed="1">
      <c r="A35" s="10" t="s">
        <v>31</v>
      </c>
      <c r="B35" s="100" t="s">
        <v>640</v>
      </c>
      <c r="C35" s="76"/>
      <c r="D35" s="73">
        <v>100</v>
      </c>
      <c r="E35" s="104">
        <f t="shared" si="5"/>
        <v>3175</v>
      </c>
      <c r="F35" s="57"/>
      <c r="G35" s="58"/>
      <c r="H35" s="59">
        <v>3143</v>
      </c>
      <c r="I35" s="59">
        <v>32</v>
      </c>
      <c r="J35" s="60"/>
      <c r="K35" s="142">
        <f>L35+M35+N35+O35+P35</f>
        <v>3175</v>
      </c>
      <c r="L35" s="143"/>
      <c r="M35" s="130"/>
      <c r="N35" s="92">
        <v>3143</v>
      </c>
      <c r="O35" s="92">
        <v>32</v>
      </c>
      <c r="P35" s="131"/>
      <c r="Q35" s="1"/>
      <c r="R35" s="1"/>
      <c r="S35" s="1"/>
      <c r="T35" s="1"/>
      <c r="U35" s="1"/>
    </row>
    <row r="36" spans="1:21" ht="57" customHeight="1">
      <c r="A36" s="10" t="s">
        <v>638</v>
      </c>
      <c r="B36" s="100" t="s">
        <v>641</v>
      </c>
      <c r="C36" s="76"/>
      <c r="D36" s="73">
        <v>100</v>
      </c>
      <c r="E36" s="104"/>
      <c r="F36" s="57"/>
      <c r="G36" s="58"/>
      <c r="H36" s="59"/>
      <c r="I36" s="59"/>
      <c r="J36" s="60"/>
      <c r="K36" s="142"/>
      <c r="L36" s="143"/>
      <c r="M36" s="130"/>
      <c r="N36" s="92"/>
      <c r="O36" s="92"/>
      <c r="P36" s="131"/>
      <c r="Q36" s="1"/>
      <c r="R36" s="1"/>
      <c r="S36" s="1"/>
      <c r="T36" s="1"/>
      <c r="U36" s="1"/>
    </row>
    <row r="37" spans="1:21" ht="50.25" customHeight="1">
      <c r="A37" s="10" t="s">
        <v>408</v>
      </c>
      <c r="B37" s="100" t="s">
        <v>642</v>
      </c>
      <c r="C37" s="76"/>
      <c r="D37" s="73">
        <v>100</v>
      </c>
      <c r="E37" s="104"/>
      <c r="F37" s="57"/>
      <c r="G37" s="58"/>
      <c r="H37" s="59"/>
      <c r="I37" s="59"/>
      <c r="J37" s="60"/>
      <c r="K37" s="142"/>
      <c r="L37" s="143"/>
      <c r="M37" s="130"/>
      <c r="N37" s="92"/>
      <c r="O37" s="92"/>
      <c r="P37" s="131"/>
      <c r="Q37" s="1"/>
      <c r="R37" s="1"/>
      <c r="S37" s="1"/>
      <c r="T37" s="1"/>
      <c r="U37" s="1"/>
    </row>
    <row r="38" spans="1:21" ht="68.25" customHeight="1">
      <c r="A38" s="10" t="s">
        <v>486</v>
      </c>
      <c r="B38" s="100" t="s">
        <v>643</v>
      </c>
      <c r="C38" s="76"/>
      <c r="D38" s="73">
        <v>100</v>
      </c>
      <c r="E38" s="104"/>
      <c r="F38" s="57"/>
      <c r="G38" s="58"/>
      <c r="H38" s="59"/>
      <c r="I38" s="59"/>
      <c r="J38" s="60"/>
      <c r="K38" s="142"/>
      <c r="L38" s="143"/>
      <c r="M38" s="130"/>
      <c r="N38" s="92"/>
      <c r="O38" s="92"/>
      <c r="P38" s="131"/>
      <c r="Q38" s="1"/>
      <c r="R38" s="1"/>
      <c r="S38" s="1"/>
      <c r="T38" s="1"/>
      <c r="U38" s="1"/>
    </row>
    <row r="39" spans="1:21" ht="74.25" customHeight="1">
      <c r="A39" s="10" t="s">
        <v>415</v>
      </c>
      <c r="B39" s="100" t="s">
        <v>644</v>
      </c>
      <c r="C39" s="76"/>
      <c r="D39" s="73">
        <v>100</v>
      </c>
      <c r="E39" s="104"/>
      <c r="F39" s="57"/>
      <c r="G39" s="58"/>
      <c r="H39" s="59"/>
      <c r="I39" s="59"/>
      <c r="J39" s="60"/>
      <c r="K39" s="142"/>
      <c r="L39" s="143"/>
      <c r="M39" s="130"/>
      <c r="N39" s="92"/>
      <c r="O39" s="92"/>
      <c r="P39" s="131"/>
      <c r="Q39" s="1"/>
      <c r="R39" s="1"/>
      <c r="S39" s="1"/>
      <c r="T39" s="1"/>
      <c r="U39" s="1"/>
    </row>
    <row r="40" spans="1:21" ht="25.5">
      <c r="A40" s="50" t="s">
        <v>520</v>
      </c>
      <c r="B40" s="101" t="s">
        <v>32</v>
      </c>
      <c r="C40" s="67"/>
      <c r="D40" s="78"/>
      <c r="E40" s="103">
        <f>F40+G40+H40+I40+J40</f>
        <v>2081</v>
      </c>
      <c r="F40" s="64">
        <v>2081</v>
      </c>
      <c r="G40" s="53"/>
      <c r="H40" s="54"/>
      <c r="I40" s="54"/>
      <c r="J40" s="60"/>
      <c r="K40" s="139">
        <f>L40+M40+N40+O40+P40</f>
        <v>2081</v>
      </c>
      <c r="L40" s="68">
        <v>2081</v>
      </c>
      <c r="M40" s="128"/>
      <c r="N40" s="68"/>
      <c r="O40" s="68"/>
      <c r="P40" s="131"/>
      <c r="Q40" s="1"/>
      <c r="R40" s="1"/>
      <c r="S40" s="1"/>
      <c r="T40" s="1"/>
      <c r="U40" s="1"/>
    </row>
    <row r="41" spans="1:21" ht="66.75" customHeight="1" hidden="1" outlineLevel="1">
      <c r="A41" s="10" t="s">
        <v>522</v>
      </c>
      <c r="B41" s="100" t="s">
        <v>521</v>
      </c>
      <c r="C41" s="122">
        <v>100</v>
      </c>
      <c r="D41" s="123"/>
      <c r="E41" s="104">
        <f>F41+G41+H41+I41+J41</f>
        <v>0</v>
      </c>
      <c r="F41" s="62"/>
      <c r="G41" s="58"/>
      <c r="H41" s="59"/>
      <c r="I41" s="59"/>
      <c r="J41" s="60"/>
      <c r="K41" s="142">
        <f>L41+M41+N41+O41+P41</f>
        <v>0</v>
      </c>
      <c r="L41" s="144"/>
      <c r="M41" s="130"/>
      <c r="N41" s="92"/>
      <c r="O41" s="92"/>
      <c r="P41" s="131"/>
      <c r="Q41" s="1"/>
      <c r="R41" s="1"/>
      <c r="S41" s="1"/>
      <c r="T41" s="1"/>
      <c r="U41" s="1"/>
    </row>
    <row r="42" spans="1:21" ht="39.75" customHeight="1" hidden="1" outlineLevel="1">
      <c r="A42" s="10" t="s">
        <v>523</v>
      </c>
      <c r="B42" s="100" t="s">
        <v>525</v>
      </c>
      <c r="C42" s="76">
        <v>100</v>
      </c>
      <c r="D42" s="73"/>
      <c r="E42" s="104">
        <f>F42+G42+H42+I42+J42</f>
        <v>0</v>
      </c>
      <c r="F42" s="57"/>
      <c r="G42" s="58"/>
      <c r="H42" s="59"/>
      <c r="I42" s="59"/>
      <c r="J42" s="60"/>
      <c r="K42" s="142">
        <f>L42+M42+N42+O42+P42</f>
        <v>0</v>
      </c>
      <c r="L42" s="143"/>
      <c r="M42" s="130"/>
      <c r="N42" s="92"/>
      <c r="O42" s="92"/>
      <c r="P42" s="131"/>
      <c r="Q42" s="1"/>
      <c r="R42" s="1"/>
      <c r="S42" s="1"/>
      <c r="T42" s="1"/>
      <c r="U42" s="1"/>
    </row>
    <row r="43" spans="1:21" ht="66.75" customHeight="1" hidden="1" outlineLevel="1">
      <c r="A43" s="10" t="s">
        <v>524</v>
      </c>
      <c r="B43" s="100" t="s">
        <v>526</v>
      </c>
      <c r="C43" s="76">
        <v>100</v>
      </c>
      <c r="D43" s="73"/>
      <c r="E43" s="104"/>
      <c r="F43" s="57"/>
      <c r="G43" s="58"/>
      <c r="H43" s="59"/>
      <c r="I43" s="59"/>
      <c r="J43" s="60"/>
      <c r="K43" s="142"/>
      <c r="L43" s="143"/>
      <c r="M43" s="130"/>
      <c r="N43" s="92"/>
      <c r="O43" s="92"/>
      <c r="P43" s="131"/>
      <c r="Q43" s="1"/>
      <c r="R43" s="1"/>
      <c r="S43" s="1"/>
      <c r="T43" s="1"/>
      <c r="U43" s="1"/>
    </row>
    <row r="44" spans="1:21" ht="30" customHeight="1" hidden="1" outlineLevel="1">
      <c r="A44" s="10" t="s">
        <v>527</v>
      </c>
      <c r="B44" s="100" t="s">
        <v>528</v>
      </c>
      <c r="C44" s="76">
        <v>100</v>
      </c>
      <c r="D44" s="73"/>
      <c r="E44" s="104"/>
      <c r="F44" s="57"/>
      <c r="G44" s="58"/>
      <c r="H44" s="59"/>
      <c r="I44" s="59"/>
      <c r="J44" s="60"/>
      <c r="K44" s="142"/>
      <c r="L44" s="143"/>
      <c r="M44" s="130"/>
      <c r="N44" s="92"/>
      <c r="O44" s="92"/>
      <c r="P44" s="131"/>
      <c r="Q44" s="1"/>
      <c r="R44" s="1"/>
      <c r="S44" s="1"/>
      <c r="T44" s="1"/>
      <c r="U44" s="1"/>
    </row>
    <row r="45" spans="1:21" ht="27.75" customHeight="1" hidden="1" outlineLevel="1">
      <c r="A45" s="10" t="s">
        <v>529</v>
      </c>
      <c r="B45" s="100" t="s">
        <v>0</v>
      </c>
      <c r="C45" s="76">
        <v>100</v>
      </c>
      <c r="D45" s="73"/>
      <c r="E45" s="104"/>
      <c r="F45" s="57"/>
      <c r="G45" s="58"/>
      <c r="H45" s="59"/>
      <c r="I45" s="59"/>
      <c r="J45" s="60"/>
      <c r="K45" s="142"/>
      <c r="L45" s="143"/>
      <c r="M45" s="130"/>
      <c r="N45" s="92"/>
      <c r="O45" s="92"/>
      <c r="P45" s="131"/>
      <c r="Q45" s="1"/>
      <c r="R45" s="1"/>
      <c r="S45" s="1"/>
      <c r="T45" s="1"/>
      <c r="U45" s="1"/>
    </row>
    <row r="46" spans="1:21" ht="31.5" customHeight="1" collapsed="1">
      <c r="A46" s="50" t="s">
        <v>1</v>
      </c>
      <c r="B46" s="101" t="s">
        <v>34</v>
      </c>
      <c r="C46" s="105"/>
      <c r="D46" s="70"/>
      <c r="E46" s="103">
        <f>F46+G46+H46+I46+J46</f>
        <v>163</v>
      </c>
      <c r="F46" s="51">
        <v>163</v>
      </c>
      <c r="G46" s="51">
        <f>G47+G51+G56+G57+G58</f>
        <v>0</v>
      </c>
      <c r="H46" s="51">
        <f>H47+H51+H56+H57+H58</f>
        <v>0</v>
      </c>
      <c r="I46" s="51">
        <f>I47+I51+I56+I57+I58</f>
        <v>0</v>
      </c>
      <c r="J46" s="52">
        <f>J47+J51+J56+J57+J58</f>
        <v>0</v>
      </c>
      <c r="K46" s="139">
        <f>L46+M46+N46+O46+P46</f>
        <v>163</v>
      </c>
      <c r="L46" s="140">
        <v>163</v>
      </c>
      <c r="M46" s="140">
        <f>M47+M51+M56+M57+M58</f>
        <v>0</v>
      </c>
      <c r="N46" s="140">
        <f>N47+N51+N56+N57+N58</f>
        <v>0</v>
      </c>
      <c r="O46" s="140">
        <f>O47+O51+O56+O57+O58</f>
        <v>0</v>
      </c>
      <c r="P46" s="141">
        <f>P47+P51+P56+P57+P58</f>
        <v>0</v>
      </c>
      <c r="Q46" s="1"/>
      <c r="R46" s="1"/>
      <c r="S46" s="1"/>
      <c r="T46" s="1"/>
      <c r="U46" s="1"/>
    </row>
    <row r="47" spans="1:21" ht="25.5" hidden="1" outlineLevel="1">
      <c r="A47" s="10" t="s">
        <v>2</v>
      </c>
      <c r="B47" s="100" t="s">
        <v>35</v>
      </c>
      <c r="C47" s="76"/>
      <c r="D47" s="73">
        <v>100</v>
      </c>
      <c r="E47" s="104">
        <f>F47+G47+H47+I47+J47</f>
        <v>0</v>
      </c>
      <c r="F47" s="57"/>
      <c r="G47" s="58"/>
      <c r="H47" s="59"/>
      <c r="I47" s="59"/>
      <c r="J47" s="60"/>
      <c r="K47" s="142">
        <f>L47+M47+N47+O47+P47</f>
        <v>0</v>
      </c>
      <c r="L47" s="143"/>
      <c r="M47" s="130"/>
      <c r="N47" s="92"/>
      <c r="O47" s="92"/>
      <c r="P47" s="131"/>
      <c r="Q47" s="1"/>
      <c r="R47" s="1"/>
      <c r="S47" s="1"/>
      <c r="T47" s="1"/>
      <c r="U47" s="1"/>
    </row>
    <row r="48" spans="1:21" ht="12.75" hidden="1" outlineLevel="1">
      <c r="A48" s="10" t="s">
        <v>3</v>
      </c>
      <c r="B48" s="100" t="s">
        <v>4</v>
      </c>
      <c r="C48" s="76"/>
      <c r="D48" s="73"/>
      <c r="E48" s="104"/>
      <c r="F48" s="57"/>
      <c r="G48" s="58"/>
      <c r="H48" s="59"/>
      <c r="I48" s="59"/>
      <c r="J48" s="60"/>
      <c r="K48" s="142"/>
      <c r="L48" s="143"/>
      <c r="M48" s="130"/>
      <c r="N48" s="92"/>
      <c r="O48" s="92"/>
      <c r="P48" s="131"/>
      <c r="Q48" s="1"/>
      <c r="R48" s="1"/>
      <c r="S48" s="1"/>
      <c r="T48" s="1"/>
      <c r="U48" s="1"/>
    </row>
    <row r="49" spans="1:21" ht="25.5" hidden="1" outlineLevel="1">
      <c r="A49" s="10" t="s">
        <v>5</v>
      </c>
      <c r="B49" s="100" t="s">
        <v>7</v>
      </c>
      <c r="C49" s="76"/>
      <c r="D49" s="73">
        <v>100</v>
      </c>
      <c r="E49" s="104"/>
      <c r="F49" s="57"/>
      <c r="G49" s="58"/>
      <c r="H49" s="59"/>
      <c r="I49" s="59"/>
      <c r="J49" s="60"/>
      <c r="K49" s="142"/>
      <c r="L49" s="143"/>
      <c r="M49" s="130"/>
      <c r="N49" s="92"/>
      <c r="O49" s="92"/>
      <c r="P49" s="131"/>
      <c r="Q49" s="1"/>
      <c r="R49" s="1"/>
      <c r="S49" s="1"/>
      <c r="T49" s="1"/>
      <c r="U49" s="1"/>
    </row>
    <row r="50" spans="1:21" ht="12.75" hidden="1" outlineLevel="1">
      <c r="A50" s="10" t="s">
        <v>6</v>
      </c>
      <c r="B50" s="100" t="s">
        <v>852</v>
      </c>
      <c r="C50" s="76"/>
      <c r="D50" s="73">
        <v>50</v>
      </c>
      <c r="E50" s="104"/>
      <c r="F50" s="57"/>
      <c r="G50" s="58"/>
      <c r="H50" s="59"/>
      <c r="I50" s="59"/>
      <c r="J50" s="60"/>
      <c r="K50" s="142"/>
      <c r="L50" s="143"/>
      <c r="M50" s="130"/>
      <c r="N50" s="92"/>
      <c r="O50" s="92"/>
      <c r="P50" s="131"/>
      <c r="Q50" s="1"/>
      <c r="R50" s="1"/>
      <c r="S50" s="1"/>
      <c r="T50" s="1"/>
      <c r="U50" s="1"/>
    </row>
    <row r="51" spans="1:21" ht="12.75" hidden="1" outlineLevel="1">
      <c r="A51" s="10" t="s">
        <v>9</v>
      </c>
      <c r="B51" s="100" t="s">
        <v>853</v>
      </c>
      <c r="C51" s="76"/>
      <c r="D51" s="73"/>
      <c r="E51" s="104">
        <f>F51+G51+H51+I51+J51</f>
        <v>0</v>
      </c>
      <c r="F51" s="57"/>
      <c r="G51" s="58"/>
      <c r="H51" s="59"/>
      <c r="I51" s="59"/>
      <c r="J51" s="60"/>
      <c r="K51" s="142">
        <f>L51+M51+N51+O51+P51</f>
        <v>0</v>
      </c>
      <c r="L51" s="143"/>
      <c r="M51" s="130"/>
      <c r="N51" s="92"/>
      <c r="O51" s="92"/>
      <c r="P51" s="131"/>
      <c r="Q51" s="1"/>
      <c r="R51" s="1"/>
      <c r="S51" s="1"/>
      <c r="T51" s="1"/>
      <c r="U51" s="1"/>
    </row>
    <row r="52" spans="1:21" ht="12.75" hidden="1" outlineLevel="1">
      <c r="A52" s="10" t="s">
        <v>36</v>
      </c>
      <c r="B52" s="100" t="s">
        <v>8</v>
      </c>
      <c r="C52" s="76"/>
      <c r="D52" s="73">
        <v>50</v>
      </c>
      <c r="E52" s="104"/>
      <c r="F52" s="57"/>
      <c r="G52" s="58"/>
      <c r="H52" s="59"/>
      <c r="I52" s="59"/>
      <c r="J52" s="60"/>
      <c r="K52" s="142"/>
      <c r="L52" s="143"/>
      <c r="M52" s="130"/>
      <c r="N52" s="92"/>
      <c r="O52" s="92"/>
      <c r="P52" s="131"/>
      <c r="Q52" s="1"/>
      <c r="R52" s="1"/>
      <c r="S52" s="1"/>
      <c r="T52" s="1"/>
      <c r="U52" s="1"/>
    </row>
    <row r="53" spans="1:21" ht="25.5" hidden="1" outlineLevel="1">
      <c r="A53" s="10" t="s">
        <v>11</v>
      </c>
      <c r="B53" s="100" t="s">
        <v>10</v>
      </c>
      <c r="C53" s="76"/>
      <c r="D53" s="73">
        <v>100</v>
      </c>
      <c r="E53" s="104"/>
      <c r="F53" s="57"/>
      <c r="G53" s="58"/>
      <c r="H53" s="59"/>
      <c r="I53" s="59"/>
      <c r="J53" s="60"/>
      <c r="K53" s="142"/>
      <c r="L53" s="143"/>
      <c r="M53" s="130"/>
      <c r="N53" s="92"/>
      <c r="O53" s="92"/>
      <c r="P53" s="131"/>
      <c r="Q53" s="1"/>
      <c r="R53" s="1"/>
      <c r="S53" s="1"/>
      <c r="T53" s="1"/>
      <c r="U53" s="1"/>
    </row>
    <row r="54" spans="1:21" ht="25.5" hidden="1" outlineLevel="1">
      <c r="A54" s="10" t="s">
        <v>38</v>
      </c>
      <c r="B54" s="100" t="s">
        <v>37</v>
      </c>
      <c r="C54" s="47"/>
      <c r="D54" s="49"/>
      <c r="E54" s="104">
        <f aca="true" t="shared" si="6" ref="E54:E59">F54+G54+H54+I54+J54</f>
        <v>0</v>
      </c>
      <c r="F54" s="57">
        <f>F55</f>
        <v>0</v>
      </c>
      <c r="G54" s="57">
        <f>G55</f>
        <v>0</v>
      </c>
      <c r="H54" s="57">
        <f>H55</f>
        <v>0</v>
      </c>
      <c r="I54" s="57">
        <f>I55</f>
        <v>0</v>
      </c>
      <c r="J54" s="66">
        <f>J55</f>
        <v>0</v>
      </c>
      <c r="K54" s="142">
        <f aca="true" t="shared" si="7" ref="K54:K59">L54+M54+N54+O54+P54</f>
        <v>0</v>
      </c>
      <c r="L54" s="143">
        <f>L55</f>
        <v>0</v>
      </c>
      <c r="M54" s="143">
        <f>M55</f>
        <v>0</v>
      </c>
      <c r="N54" s="143">
        <f>N55</f>
        <v>0</v>
      </c>
      <c r="O54" s="143">
        <f>O55</f>
        <v>0</v>
      </c>
      <c r="P54" s="145">
        <f>P55</f>
        <v>0</v>
      </c>
      <c r="Q54" s="1"/>
      <c r="R54" s="1"/>
      <c r="S54" s="1"/>
      <c r="T54" s="1"/>
      <c r="U54" s="1"/>
    </row>
    <row r="55" spans="1:21" ht="12.75" hidden="1" outlineLevel="1">
      <c r="A55" s="10" t="s">
        <v>40</v>
      </c>
      <c r="B55" s="100" t="s">
        <v>39</v>
      </c>
      <c r="C55" s="76"/>
      <c r="D55" s="73">
        <v>60</v>
      </c>
      <c r="E55" s="104">
        <f t="shared" si="6"/>
        <v>0</v>
      </c>
      <c r="F55" s="57"/>
      <c r="G55" s="58"/>
      <c r="H55" s="59"/>
      <c r="I55" s="59"/>
      <c r="J55" s="60"/>
      <c r="K55" s="142">
        <f t="shared" si="7"/>
        <v>0</v>
      </c>
      <c r="L55" s="143"/>
      <c r="M55" s="130"/>
      <c r="N55" s="92"/>
      <c r="O55" s="92"/>
      <c r="P55" s="131"/>
      <c r="Q55" s="1"/>
      <c r="R55" s="1"/>
      <c r="S55" s="1"/>
      <c r="T55" s="1"/>
      <c r="U55" s="1"/>
    </row>
    <row r="56" spans="1:21" ht="12.75" customHeight="1" hidden="1" outlineLevel="1">
      <c r="A56" s="10" t="s">
        <v>42</v>
      </c>
      <c r="B56" s="100" t="s">
        <v>41</v>
      </c>
      <c r="C56" s="104"/>
      <c r="D56" s="66"/>
      <c r="E56" s="104">
        <f t="shared" si="6"/>
        <v>0</v>
      </c>
      <c r="F56" s="57">
        <f>F57+F58+F59</f>
        <v>0</v>
      </c>
      <c r="G56" s="57">
        <f>G57+G58+G59</f>
        <v>0</v>
      </c>
      <c r="H56" s="57">
        <f>H57+H58+H59</f>
        <v>0</v>
      </c>
      <c r="I56" s="57">
        <f>I57+I58+I59</f>
        <v>0</v>
      </c>
      <c r="J56" s="66">
        <f>J57+J58+J59</f>
        <v>0</v>
      </c>
      <c r="K56" s="142">
        <f t="shared" si="7"/>
        <v>0</v>
      </c>
      <c r="L56" s="143">
        <f>L57+L58+L59</f>
        <v>0</v>
      </c>
      <c r="M56" s="143">
        <f>M57+M58+M59</f>
        <v>0</v>
      </c>
      <c r="N56" s="143">
        <f>N57+N58+N59</f>
        <v>0</v>
      </c>
      <c r="O56" s="143">
        <f>O57+O58+O59</f>
        <v>0</v>
      </c>
      <c r="P56" s="145">
        <f>P57+P58+P59</f>
        <v>0</v>
      </c>
      <c r="Q56" s="1"/>
      <c r="R56" s="1"/>
      <c r="S56" s="1"/>
      <c r="T56" s="1"/>
      <c r="U56" s="1"/>
    </row>
    <row r="57" spans="1:21" ht="12.75" hidden="1" outlineLevel="1">
      <c r="A57" s="10" t="s">
        <v>44</v>
      </c>
      <c r="B57" s="100" t="s">
        <v>43</v>
      </c>
      <c r="C57" s="76"/>
      <c r="D57" s="73">
        <v>100</v>
      </c>
      <c r="E57" s="104">
        <f t="shared" si="6"/>
        <v>0</v>
      </c>
      <c r="F57" s="57"/>
      <c r="G57" s="58"/>
      <c r="H57" s="59"/>
      <c r="I57" s="59"/>
      <c r="J57" s="60"/>
      <c r="K57" s="142">
        <f t="shared" si="7"/>
        <v>0</v>
      </c>
      <c r="L57" s="143"/>
      <c r="M57" s="130"/>
      <c r="N57" s="92"/>
      <c r="O57" s="92"/>
      <c r="P57" s="131"/>
      <c r="Q57" s="1"/>
      <c r="R57" s="1"/>
      <c r="S57" s="1"/>
      <c r="T57" s="1"/>
      <c r="U57" s="1"/>
    </row>
    <row r="58" spans="1:21" ht="38.25" hidden="1" outlineLevel="1">
      <c r="A58" s="10" t="s">
        <v>46</v>
      </c>
      <c r="B58" s="100" t="s">
        <v>45</v>
      </c>
      <c r="C58" s="76"/>
      <c r="D58" s="73">
        <v>100</v>
      </c>
      <c r="E58" s="104">
        <f t="shared" si="6"/>
        <v>0</v>
      </c>
      <c r="F58" s="57"/>
      <c r="G58" s="58"/>
      <c r="H58" s="59"/>
      <c r="I58" s="59"/>
      <c r="J58" s="60"/>
      <c r="K58" s="142">
        <f t="shared" si="7"/>
        <v>0</v>
      </c>
      <c r="L58" s="143"/>
      <c r="M58" s="130"/>
      <c r="N58" s="92"/>
      <c r="O58" s="92"/>
      <c r="P58" s="131"/>
      <c r="Q58" s="1"/>
      <c r="R58" s="1"/>
      <c r="S58" s="1"/>
      <c r="T58" s="1"/>
      <c r="U58" s="1"/>
    </row>
    <row r="59" spans="1:21" ht="12.75" hidden="1" outlineLevel="1">
      <c r="A59" s="10" t="s">
        <v>48</v>
      </c>
      <c r="B59" s="100" t="s">
        <v>47</v>
      </c>
      <c r="C59" s="76"/>
      <c r="D59" s="73">
        <v>100</v>
      </c>
      <c r="E59" s="104">
        <f t="shared" si="6"/>
        <v>0</v>
      </c>
      <c r="F59" s="57"/>
      <c r="G59" s="58"/>
      <c r="H59" s="59"/>
      <c r="I59" s="59"/>
      <c r="J59" s="60"/>
      <c r="K59" s="142">
        <f t="shared" si="7"/>
        <v>0</v>
      </c>
      <c r="L59" s="143"/>
      <c r="M59" s="130"/>
      <c r="N59" s="92"/>
      <c r="O59" s="92"/>
      <c r="P59" s="131"/>
      <c r="Q59" s="1"/>
      <c r="R59" s="1"/>
      <c r="S59" s="1"/>
      <c r="T59" s="1"/>
      <c r="U59" s="1"/>
    </row>
    <row r="60" spans="1:21" ht="12.75" collapsed="1">
      <c r="A60" s="67" t="s">
        <v>49</v>
      </c>
      <c r="B60" s="116"/>
      <c r="C60" s="103"/>
      <c r="D60" s="52"/>
      <c r="E60" s="103">
        <f aca="true" t="shared" si="8" ref="E60:P60">E61+E83+E85+E97+E135+E152</f>
        <v>27471</v>
      </c>
      <c r="F60" s="51">
        <f t="shared" si="8"/>
        <v>5821</v>
      </c>
      <c r="G60" s="51">
        <f t="shared" si="8"/>
        <v>9920</v>
      </c>
      <c r="H60" s="51">
        <f t="shared" si="8"/>
        <v>11544</v>
      </c>
      <c r="I60" s="51">
        <f t="shared" si="8"/>
        <v>170</v>
      </c>
      <c r="J60" s="52">
        <f t="shared" si="8"/>
        <v>16</v>
      </c>
      <c r="K60" s="139">
        <f t="shared" si="8"/>
        <v>17341</v>
      </c>
      <c r="L60" s="140">
        <f t="shared" si="8"/>
        <v>5911</v>
      </c>
      <c r="M60" s="140">
        <f t="shared" si="8"/>
        <v>5137.85</v>
      </c>
      <c r="N60" s="140">
        <f t="shared" si="8"/>
        <v>5931.85</v>
      </c>
      <c r="O60" s="140">
        <f t="shared" si="8"/>
        <v>278.4</v>
      </c>
      <c r="P60" s="141">
        <f t="shared" si="8"/>
        <v>81.9</v>
      </c>
      <c r="Q60" s="1"/>
      <c r="R60" s="1"/>
      <c r="S60" s="1"/>
      <c r="T60" s="1"/>
      <c r="U60" s="1"/>
    </row>
    <row r="61" spans="1:21" ht="38.25">
      <c r="A61" s="69" t="s">
        <v>51</v>
      </c>
      <c r="B61" s="101" t="s">
        <v>50</v>
      </c>
      <c r="C61" s="105"/>
      <c r="D61" s="70"/>
      <c r="E61" s="105">
        <f aca="true" t="shared" si="9" ref="E61:J61">E62+E63+E64+E65+E76</f>
        <v>25640</v>
      </c>
      <c r="F61" s="65">
        <f t="shared" si="9"/>
        <v>5780</v>
      </c>
      <c r="G61" s="65">
        <f t="shared" si="9"/>
        <v>9065</v>
      </c>
      <c r="H61" s="65">
        <f t="shared" si="9"/>
        <v>10795</v>
      </c>
      <c r="I61" s="65">
        <f t="shared" si="9"/>
        <v>0</v>
      </c>
      <c r="J61" s="70">
        <f t="shared" si="9"/>
        <v>0</v>
      </c>
      <c r="K61" s="146">
        <f>+K62+K63+K64+K65</f>
        <v>15800</v>
      </c>
      <c r="L61" s="128">
        <f>L62+L63+L64+L65+L76</f>
        <v>5870</v>
      </c>
      <c r="M61" s="128">
        <f>M62+M63+M64+M65+M76</f>
        <v>4532</v>
      </c>
      <c r="N61" s="128">
        <f>N62+N63+N64+N65+N76</f>
        <v>5398</v>
      </c>
      <c r="O61" s="128">
        <f>O62+O63+O64+O65+O76</f>
        <v>0</v>
      </c>
      <c r="P61" s="147">
        <f>P62+P63+P64+P65+P76</f>
        <v>0</v>
      </c>
      <c r="Q61" s="1"/>
      <c r="R61" s="1"/>
      <c r="S61" s="1"/>
      <c r="T61" s="1"/>
      <c r="U61" s="1"/>
    </row>
    <row r="62" spans="1:21" ht="42.75" customHeight="1">
      <c r="A62" s="10" t="s">
        <v>12</v>
      </c>
      <c r="B62" s="100" t="s">
        <v>854</v>
      </c>
      <c r="C62" s="106">
        <v>100</v>
      </c>
      <c r="D62" s="71">
        <v>100</v>
      </c>
      <c r="E62" s="104"/>
      <c r="F62" s="63"/>
      <c r="G62" s="63"/>
      <c r="H62" s="63"/>
      <c r="I62" s="63"/>
      <c r="J62" s="71"/>
      <c r="K62" s="142"/>
      <c r="L62" s="130"/>
      <c r="M62" s="130"/>
      <c r="N62" s="130"/>
      <c r="O62" s="130"/>
      <c r="P62" s="148"/>
      <c r="Q62" s="1"/>
      <c r="R62" s="1"/>
      <c r="S62" s="1"/>
      <c r="T62" s="1"/>
      <c r="U62" s="1"/>
    </row>
    <row r="63" spans="1:21" ht="16.5" customHeight="1">
      <c r="A63" s="10" t="s">
        <v>13</v>
      </c>
      <c r="B63" s="100" t="s">
        <v>855</v>
      </c>
      <c r="C63" s="106">
        <v>100</v>
      </c>
      <c r="D63" s="71">
        <v>100</v>
      </c>
      <c r="E63" s="104"/>
      <c r="F63" s="63"/>
      <c r="G63" s="63"/>
      <c r="H63" s="63"/>
      <c r="I63" s="63"/>
      <c r="J63" s="71"/>
      <c r="K63" s="142"/>
      <c r="L63" s="130"/>
      <c r="M63" s="130"/>
      <c r="N63" s="130"/>
      <c r="O63" s="130"/>
      <c r="P63" s="148"/>
      <c r="Q63" s="1"/>
      <c r="R63" s="1"/>
      <c r="S63" s="1"/>
      <c r="T63" s="1"/>
      <c r="U63" s="1"/>
    </row>
    <row r="64" spans="1:21" ht="24.75" customHeight="1">
      <c r="A64" s="10" t="s">
        <v>14</v>
      </c>
      <c r="B64" s="100" t="s">
        <v>856</v>
      </c>
      <c r="C64" s="106">
        <v>100</v>
      </c>
      <c r="D64" s="71">
        <v>100</v>
      </c>
      <c r="E64" s="104"/>
      <c r="F64" s="63"/>
      <c r="G64" s="63"/>
      <c r="H64" s="63"/>
      <c r="I64" s="63"/>
      <c r="J64" s="71"/>
      <c r="K64" s="142"/>
      <c r="L64" s="130"/>
      <c r="M64" s="130"/>
      <c r="N64" s="130"/>
      <c r="O64" s="130"/>
      <c r="P64" s="148"/>
      <c r="Q64" s="1"/>
      <c r="R64" s="1"/>
      <c r="S64" s="1"/>
      <c r="T64" s="1"/>
      <c r="U64" s="1"/>
    </row>
    <row r="65" spans="1:21" s="6" customFormat="1" ht="32.25" customHeight="1">
      <c r="A65" s="69" t="s">
        <v>53</v>
      </c>
      <c r="B65" s="101" t="s">
        <v>52</v>
      </c>
      <c r="C65" s="103"/>
      <c r="D65" s="52"/>
      <c r="E65" s="103">
        <f aca="true" t="shared" si="10" ref="E65:P65">E66+E67+E68+E69+E70+E71+E72+E73+E74+E75</f>
        <v>25640</v>
      </c>
      <c r="F65" s="51">
        <f t="shared" si="10"/>
        <v>5780</v>
      </c>
      <c r="G65" s="51">
        <f t="shared" si="10"/>
        <v>9065</v>
      </c>
      <c r="H65" s="51">
        <f t="shared" si="10"/>
        <v>10795</v>
      </c>
      <c r="I65" s="51">
        <f t="shared" si="10"/>
        <v>0</v>
      </c>
      <c r="J65" s="52">
        <f t="shared" si="10"/>
        <v>0</v>
      </c>
      <c r="K65" s="139">
        <f t="shared" si="10"/>
        <v>15800</v>
      </c>
      <c r="L65" s="140">
        <f t="shared" si="10"/>
        <v>5870</v>
      </c>
      <c r="M65" s="140">
        <f t="shared" si="10"/>
        <v>4532</v>
      </c>
      <c r="N65" s="140">
        <f t="shared" si="10"/>
        <v>5398</v>
      </c>
      <c r="O65" s="140">
        <f t="shared" si="10"/>
        <v>0</v>
      </c>
      <c r="P65" s="141">
        <f t="shared" si="10"/>
        <v>0</v>
      </c>
      <c r="Q65" s="13"/>
      <c r="R65" s="13"/>
      <c r="S65" s="13"/>
      <c r="T65" s="13"/>
      <c r="U65" s="13"/>
    </row>
    <row r="66" spans="1:21" ht="82.5" customHeight="1" hidden="1" outlineLevel="1">
      <c r="A66" s="10" t="s">
        <v>892</v>
      </c>
      <c r="B66" s="100" t="s">
        <v>54</v>
      </c>
      <c r="C66" s="104"/>
      <c r="D66" s="66">
        <v>100</v>
      </c>
      <c r="E66" s="104">
        <f>F66+G66+H66+I66+J66</f>
        <v>19860</v>
      </c>
      <c r="F66" s="57"/>
      <c r="G66" s="63">
        <v>9065</v>
      </c>
      <c r="H66" s="48">
        <v>10795</v>
      </c>
      <c r="I66" s="48"/>
      <c r="J66" s="49"/>
      <c r="K66" s="142">
        <f>L66+M66+N66+O66+P66</f>
        <v>0</v>
      </c>
      <c r="L66" s="143"/>
      <c r="M66" s="130"/>
      <c r="N66" s="92"/>
      <c r="O66" s="92"/>
      <c r="P66" s="131"/>
      <c r="Q66" s="1"/>
      <c r="R66" s="1"/>
      <c r="S66" s="1"/>
      <c r="T66" s="1"/>
      <c r="U66" s="1"/>
    </row>
    <row r="67" spans="1:21" ht="69.75" customHeight="1" collapsed="1">
      <c r="A67" s="10" t="s">
        <v>893</v>
      </c>
      <c r="B67" s="100" t="s">
        <v>15</v>
      </c>
      <c r="C67" s="76"/>
      <c r="D67" s="73">
        <v>100</v>
      </c>
      <c r="E67" s="104">
        <f>F67+G67+H67+I67+J67</f>
        <v>0</v>
      </c>
      <c r="F67" s="57"/>
      <c r="G67" s="58"/>
      <c r="H67" s="59"/>
      <c r="I67" s="59"/>
      <c r="J67" s="60"/>
      <c r="K67" s="142">
        <f>L67+M67+N67+O67+P67</f>
        <v>9930</v>
      </c>
      <c r="L67" s="143"/>
      <c r="M67" s="130">
        <v>4532</v>
      </c>
      <c r="N67" s="92">
        <v>5398</v>
      </c>
      <c r="O67" s="92"/>
      <c r="P67" s="131"/>
      <c r="Q67" s="1"/>
      <c r="R67" s="1"/>
      <c r="S67" s="1"/>
      <c r="T67" s="1"/>
      <c r="U67" s="1"/>
    </row>
    <row r="68" spans="1:21" ht="75.75" customHeight="1" hidden="1" outlineLevel="1">
      <c r="A68" s="10" t="s">
        <v>894</v>
      </c>
      <c r="B68" s="100" t="s">
        <v>376</v>
      </c>
      <c r="C68" s="76"/>
      <c r="D68" s="73">
        <v>100</v>
      </c>
      <c r="E68" s="104">
        <f>F68+G68+H68+I68+J68</f>
        <v>0</v>
      </c>
      <c r="F68" s="57"/>
      <c r="G68" s="58"/>
      <c r="H68" s="59"/>
      <c r="I68" s="59"/>
      <c r="J68" s="60"/>
      <c r="K68" s="142">
        <f>L68+M68+N68+O68+P68</f>
        <v>0</v>
      </c>
      <c r="L68" s="143"/>
      <c r="M68" s="130"/>
      <c r="N68" s="92"/>
      <c r="O68" s="92"/>
      <c r="P68" s="131"/>
      <c r="Q68" s="1"/>
      <c r="R68" s="1"/>
      <c r="S68" s="1"/>
      <c r="T68" s="1"/>
      <c r="U68" s="1"/>
    </row>
    <row r="69" spans="1:21" ht="63" customHeight="1" collapsed="1">
      <c r="A69" s="10" t="s">
        <v>435</v>
      </c>
      <c r="B69" s="100" t="s">
        <v>436</v>
      </c>
      <c r="C69" s="76"/>
      <c r="D69" s="73">
        <v>100</v>
      </c>
      <c r="E69" s="104"/>
      <c r="F69" s="57"/>
      <c r="G69" s="58"/>
      <c r="H69" s="59"/>
      <c r="I69" s="59"/>
      <c r="J69" s="60"/>
      <c r="K69" s="142"/>
      <c r="L69" s="143"/>
      <c r="M69" s="130"/>
      <c r="N69" s="92"/>
      <c r="O69" s="92"/>
      <c r="P69" s="131"/>
      <c r="Q69" s="1"/>
      <c r="R69" s="1"/>
      <c r="S69" s="1"/>
      <c r="T69" s="1"/>
      <c r="U69" s="1"/>
    </row>
    <row r="70" spans="1:21" ht="36.75" customHeight="1" hidden="1" outlineLevel="1">
      <c r="A70" s="72" t="s">
        <v>895</v>
      </c>
      <c r="B70" s="100" t="s">
        <v>378</v>
      </c>
      <c r="C70" s="47">
        <v>100</v>
      </c>
      <c r="D70" s="49">
        <v>100</v>
      </c>
      <c r="E70" s="104"/>
      <c r="F70" s="48"/>
      <c r="G70" s="58"/>
      <c r="H70" s="59"/>
      <c r="I70" s="59"/>
      <c r="J70" s="60"/>
      <c r="K70" s="142"/>
      <c r="L70" s="92"/>
      <c r="M70" s="130"/>
      <c r="N70" s="92"/>
      <c r="O70" s="92"/>
      <c r="P70" s="131"/>
      <c r="Q70" s="1"/>
      <c r="R70" s="1"/>
      <c r="S70" s="1"/>
      <c r="T70" s="1"/>
      <c r="U70" s="1"/>
    </row>
    <row r="71" spans="1:21" ht="40.5" customHeight="1" collapsed="1">
      <c r="A71" s="72" t="s">
        <v>896</v>
      </c>
      <c r="B71" s="100" t="s">
        <v>379</v>
      </c>
      <c r="C71" s="47">
        <v>100</v>
      </c>
      <c r="D71" s="49">
        <v>100</v>
      </c>
      <c r="E71" s="104"/>
      <c r="F71" s="48"/>
      <c r="G71" s="58"/>
      <c r="H71" s="59"/>
      <c r="I71" s="59"/>
      <c r="J71" s="60"/>
      <c r="K71" s="142"/>
      <c r="L71" s="92"/>
      <c r="M71" s="130"/>
      <c r="N71" s="92"/>
      <c r="O71" s="92"/>
      <c r="P71" s="131"/>
      <c r="Q71" s="1"/>
      <c r="R71" s="1"/>
      <c r="S71" s="1"/>
      <c r="T71" s="1"/>
      <c r="U71" s="1"/>
    </row>
    <row r="72" spans="1:21" ht="39" customHeight="1">
      <c r="A72" s="72" t="s">
        <v>897</v>
      </c>
      <c r="B72" s="100" t="s">
        <v>380</v>
      </c>
      <c r="C72" s="47">
        <v>100</v>
      </c>
      <c r="D72" s="49">
        <v>100</v>
      </c>
      <c r="E72" s="104"/>
      <c r="F72" s="48"/>
      <c r="G72" s="58"/>
      <c r="H72" s="59"/>
      <c r="I72" s="59"/>
      <c r="J72" s="60"/>
      <c r="K72" s="142"/>
      <c r="L72" s="92"/>
      <c r="M72" s="130"/>
      <c r="N72" s="92"/>
      <c r="O72" s="92"/>
      <c r="P72" s="131"/>
      <c r="Q72" s="1"/>
      <c r="R72" s="1"/>
      <c r="S72" s="1"/>
      <c r="T72" s="1"/>
      <c r="U72" s="1"/>
    </row>
    <row r="73" spans="1:20" ht="25.5">
      <c r="A73" s="72" t="s">
        <v>433</v>
      </c>
      <c r="B73" s="100" t="s">
        <v>857</v>
      </c>
      <c r="C73" s="47">
        <v>100</v>
      </c>
      <c r="D73" s="49">
        <v>100</v>
      </c>
      <c r="E73" s="104">
        <f>F73+G73+H73+I73+J73</f>
        <v>5780</v>
      </c>
      <c r="F73" s="48">
        <v>5780</v>
      </c>
      <c r="G73" s="58"/>
      <c r="H73" s="59"/>
      <c r="I73" s="59"/>
      <c r="J73" s="60"/>
      <c r="K73" s="142">
        <v>5870</v>
      </c>
      <c r="L73" s="92">
        <v>5870</v>
      </c>
      <c r="M73" s="130"/>
      <c r="N73" s="92"/>
      <c r="O73" s="92"/>
      <c r="P73" s="131"/>
      <c r="Q73" s="1"/>
      <c r="R73" s="1"/>
      <c r="S73" s="1"/>
      <c r="T73" s="1"/>
    </row>
    <row r="74" spans="1:20" ht="25.5">
      <c r="A74" s="72" t="s">
        <v>434</v>
      </c>
      <c r="B74" s="100" t="s">
        <v>859</v>
      </c>
      <c r="C74" s="47">
        <v>100</v>
      </c>
      <c r="D74" s="49">
        <v>100</v>
      </c>
      <c r="E74" s="104"/>
      <c r="F74" s="48"/>
      <c r="G74" s="58"/>
      <c r="H74" s="59"/>
      <c r="I74" s="59"/>
      <c r="J74" s="60"/>
      <c r="K74" s="142"/>
      <c r="L74" s="92"/>
      <c r="M74" s="130"/>
      <c r="N74" s="92"/>
      <c r="O74" s="92"/>
      <c r="P74" s="131"/>
      <c r="Q74" s="1"/>
      <c r="R74" s="1"/>
      <c r="S74" s="1"/>
      <c r="T74" s="1"/>
    </row>
    <row r="75" spans="1:20" ht="105" customHeight="1" hidden="1" outlineLevel="1">
      <c r="A75" s="72" t="s">
        <v>898</v>
      </c>
      <c r="B75" s="100" t="s">
        <v>381</v>
      </c>
      <c r="C75" s="47">
        <v>100</v>
      </c>
      <c r="D75" s="49">
        <v>100</v>
      </c>
      <c r="E75" s="104"/>
      <c r="F75" s="57"/>
      <c r="G75" s="58"/>
      <c r="H75" s="59"/>
      <c r="I75" s="59"/>
      <c r="J75" s="60"/>
      <c r="K75" s="142"/>
      <c r="L75" s="143"/>
      <c r="M75" s="130"/>
      <c r="N75" s="92"/>
      <c r="O75" s="92"/>
      <c r="P75" s="131"/>
      <c r="Q75" s="1"/>
      <c r="R75" s="1"/>
      <c r="S75" s="1"/>
      <c r="T75" s="1"/>
    </row>
    <row r="76" spans="1:20" ht="57.75" customHeight="1" hidden="1" outlineLevel="1">
      <c r="A76" s="72" t="s">
        <v>899</v>
      </c>
      <c r="B76" s="100" t="s">
        <v>382</v>
      </c>
      <c r="C76" s="47">
        <v>100</v>
      </c>
      <c r="D76" s="49">
        <v>100</v>
      </c>
      <c r="E76" s="76">
        <f aca="true" t="shared" si="11" ref="E76:P76">E77+E78+E79+E80+E81+E82</f>
        <v>0</v>
      </c>
      <c r="F76" s="56">
        <f t="shared" si="11"/>
        <v>0</v>
      </c>
      <c r="G76" s="56">
        <f t="shared" si="11"/>
        <v>0</v>
      </c>
      <c r="H76" s="56">
        <f t="shared" si="11"/>
        <v>0</v>
      </c>
      <c r="I76" s="56">
        <f t="shared" si="11"/>
        <v>0</v>
      </c>
      <c r="J76" s="73">
        <f t="shared" si="11"/>
        <v>0</v>
      </c>
      <c r="K76" s="149">
        <f t="shared" si="11"/>
        <v>0</v>
      </c>
      <c r="L76" s="132">
        <f t="shared" si="11"/>
        <v>0</v>
      </c>
      <c r="M76" s="132">
        <f t="shared" si="11"/>
        <v>0</v>
      </c>
      <c r="N76" s="132">
        <f t="shared" si="11"/>
        <v>0</v>
      </c>
      <c r="O76" s="132">
        <f t="shared" si="11"/>
        <v>0</v>
      </c>
      <c r="P76" s="150">
        <f t="shared" si="11"/>
        <v>0</v>
      </c>
      <c r="Q76" s="1"/>
      <c r="R76" s="1"/>
      <c r="S76" s="1"/>
      <c r="T76" s="1"/>
    </row>
    <row r="77" spans="1:20" ht="92.25" customHeight="1" hidden="1" outlineLevel="1">
      <c r="A77" s="72" t="s">
        <v>900</v>
      </c>
      <c r="B77" s="100" t="s">
        <v>383</v>
      </c>
      <c r="C77" s="47"/>
      <c r="D77" s="49"/>
      <c r="E77" s="104"/>
      <c r="F77" s="57"/>
      <c r="G77" s="58"/>
      <c r="H77" s="59"/>
      <c r="I77" s="59"/>
      <c r="J77" s="60"/>
      <c r="K77" s="142"/>
      <c r="L77" s="143"/>
      <c r="M77" s="130"/>
      <c r="N77" s="92"/>
      <c r="O77" s="92"/>
      <c r="P77" s="131"/>
      <c r="Q77" s="1"/>
      <c r="R77" s="1"/>
      <c r="S77" s="1"/>
      <c r="T77" s="1"/>
    </row>
    <row r="78" spans="1:20" ht="92.25" customHeight="1" hidden="1" outlineLevel="1">
      <c r="A78" s="72" t="s">
        <v>901</v>
      </c>
      <c r="B78" s="100" t="s">
        <v>384</v>
      </c>
      <c r="C78" s="47"/>
      <c r="D78" s="49"/>
      <c r="E78" s="104"/>
      <c r="F78" s="57"/>
      <c r="G78" s="58"/>
      <c r="H78" s="59"/>
      <c r="I78" s="59"/>
      <c r="J78" s="60"/>
      <c r="K78" s="142"/>
      <c r="L78" s="143"/>
      <c r="M78" s="130"/>
      <c r="N78" s="92"/>
      <c r="O78" s="92"/>
      <c r="P78" s="131"/>
      <c r="Q78" s="1"/>
      <c r="R78" s="1"/>
      <c r="S78" s="1"/>
      <c r="T78" s="1"/>
    </row>
    <row r="79" spans="1:20" ht="87" customHeight="1" hidden="1" outlineLevel="1">
      <c r="A79" s="72" t="s">
        <v>906</v>
      </c>
      <c r="B79" s="100" t="s">
        <v>385</v>
      </c>
      <c r="C79" s="47"/>
      <c r="D79" s="49"/>
      <c r="E79" s="104"/>
      <c r="F79" s="57"/>
      <c r="G79" s="58"/>
      <c r="H79" s="59"/>
      <c r="I79" s="59"/>
      <c r="J79" s="60"/>
      <c r="K79" s="142"/>
      <c r="L79" s="143"/>
      <c r="M79" s="130"/>
      <c r="N79" s="92"/>
      <c r="O79" s="92"/>
      <c r="P79" s="131"/>
      <c r="Q79" s="1"/>
      <c r="R79" s="1"/>
      <c r="S79" s="1"/>
      <c r="T79" s="1"/>
    </row>
    <row r="80" spans="1:20" ht="68.25" customHeight="1" hidden="1" outlineLevel="1">
      <c r="A80" s="72" t="s">
        <v>860</v>
      </c>
      <c r="B80" s="100" t="s">
        <v>858</v>
      </c>
      <c r="C80" s="47"/>
      <c r="D80" s="49"/>
      <c r="E80" s="104"/>
      <c r="F80" s="57"/>
      <c r="G80" s="58"/>
      <c r="H80" s="59"/>
      <c r="I80" s="59"/>
      <c r="J80" s="60"/>
      <c r="K80" s="142"/>
      <c r="L80" s="143"/>
      <c r="M80" s="130"/>
      <c r="N80" s="92"/>
      <c r="O80" s="92"/>
      <c r="P80" s="131"/>
      <c r="Q80" s="1"/>
      <c r="R80" s="1"/>
      <c r="S80" s="1"/>
      <c r="T80" s="1"/>
    </row>
    <row r="81" spans="1:20" ht="52.5" customHeight="1" hidden="1" outlineLevel="1">
      <c r="A81" s="72" t="s">
        <v>861</v>
      </c>
      <c r="B81" s="100" t="s">
        <v>857</v>
      </c>
      <c r="C81" s="47"/>
      <c r="D81" s="49"/>
      <c r="E81" s="104"/>
      <c r="F81" s="57"/>
      <c r="G81" s="58"/>
      <c r="H81" s="59"/>
      <c r="I81" s="59"/>
      <c r="J81" s="60"/>
      <c r="K81" s="142"/>
      <c r="L81" s="143"/>
      <c r="M81" s="130"/>
      <c r="N81" s="92"/>
      <c r="O81" s="92"/>
      <c r="P81" s="131"/>
      <c r="Q81" s="1"/>
      <c r="R81" s="1"/>
      <c r="S81" s="1"/>
      <c r="T81" s="1"/>
    </row>
    <row r="82" spans="1:20" ht="60" customHeight="1" hidden="1" outlineLevel="1">
      <c r="A82" s="72" t="s">
        <v>862</v>
      </c>
      <c r="B82" s="100" t="s">
        <v>859</v>
      </c>
      <c r="C82" s="47"/>
      <c r="D82" s="49"/>
      <c r="E82" s="104"/>
      <c r="F82" s="57"/>
      <c r="G82" s="58"/>
      <c r="H82" s="59"/>
      <c r="I82" s="59"/>
      <c r="J82" s="60"/>
      <c r="K82" s="142"/>
      <c r="L82" s="143"/>
      <c r="M82" s="130"/>
      <c r="N82" s="92"/>
      <c r="O82" s="92"/>
      <c r="P82" s="131"/>
      <c r="Q82" s="1"/>
      <c r="R82" s="1"/>
      <c r="S82" s="1"/>
      <c r="T82" s="1"/>
    </row>
    <row r="83" spans="1:20" ht="35.25" customHeight="1" collapsed="1">
      <c r="A83" s="74" t="s">
        <v>427</v>
      </c>
      <c r="B83" s="101" t="s">
        <v>428</v>
      </c>
      <c r="C83" s="67"/>
      <c r="D83" s="78"/>
      <c r="E83" s="103">
        <f aca="true" t="shared" si="12" ref="E83:P83">E84</f>
        <v>41</v>
      </c>
      <c r="F83" s="51">
        <f t="shared" si="12"/>
        <v>41</v>
      </c>
      <c r="G83" s="51">
        <f t="shared" si="12"/>
        <v>0</v>
      </c>
      <c r="H83" s="51">
        <f t="shared" si="12"/>
        <v>0</v>
      </c>
      <c r="I83" s="51">
        <f t="shared" si="12"/>
        <v>0</v>
      </c>
      <c r="J83" s="52">
        <f t="shared" si="12"/>
        <v>0</v>
      </c>
      <c r="K83" s="139">
        <f t="shared" si="12"/>
        <v>41</v>
      </c>
      <c r="L83" s="140">
        <f t="shared" si="12"/>
        <v>41</v>
      </c>
      <c r="M83" s="140">
        <f t="shared" si="12"/>
        <v>0</v>
      </c>
      <c r="N83" s="140">
        <f t="shared" si="12"/>
        <v>0</v>
      </c>
      <c r="O83" s="140">
        <f t="shared" si="12"/>
        <v>0</v>
      </c>
      <c r="P83" s="141">
        <f t="shared" si="12"/>
        <v>0</v>
      </c>
      <c r="Q83" s="1"/>
      <c r="R83" s="1"/>
      <c r="S83" s="1"/>
      <c r="T83" s="1"/>
    </row>
    <row r="84" spans="1:20" ht="30" customHeight="1">
      <c r="A84" s="72" t="s">
        <v>429</v>
      </c>
      <c r="B84" s="100" t="s">
        <v>57</v>
      </c>
      <c r="C84" s="47">
        <v>40</v>
      </c>
      <c r="D84" s="49"/>
      <c r="E84" s="104">
        <f>F84+G84+H84+J84</f>
        <v>41</v>
      </c>
      <c r="F84" s="57">
        <v>41</v>
      </c>
      <c r="G84" s="58"/>
      <c r="H84" s="59"/>
      <c r="I84" s="59"/>
      <c r="J84" s="60"/>
      <c r="K84" s="142">
        <f>L84+M84+N84+P84</f>
        <v>41</v>
      </c>
      <c r="L84" s="143">
        <v>41</v>
      </c>
      <c r="M84" s="130"/>
      <c r="N84" s="92"/>
      <c r="O84" s="92"/>
      <c r="P84" s="131"/>
      <c r="Q84" s="1"/>
      <c r="R84" s="1"/>
      <c r="S84" s="1"/>
      <c r="T84" s="1"/>
    </row>
    <row r="85" spans="1:20" ht="30" customHeight="1">
      <c r="A85" s="74" t="s">
        <v>387</v>
      </c>
      <c r="B85" s="101" t="s">
        <v>389</v>
      </c>
      <c r="C85" s="67"/>
      <c r="D85" s="78"/>
      <c r="E85" s="104"/>
      <c r="F85" s="57"/>
      <c r="G85" s="58"/>
      <c r="H85" s="59"/>
      <c r="I85" s="59"/>
      <c r="J85" s="60"/>
      <c r="K85" s="142"/>
      <c r="L85" s="143"/>
      <c r="M85" s="130"/>
      <c r="N85" s="92"/>
      <c r="O85" s="92"/>
      <c r="P85" s="131"/>
      <c r="Q85" s="1"/>
      <c r="R85" s="1"/>
      <c r="S85" s="1"/>
      <c r="T85" s="1"/>
    </row>
    <row r="86" spans="1:20" ht="19.5" customHeight="1" hidden="1" outlineLevel="1">
      <c r="A86" s="75" t="s">
        <v>388</v>
      </c>
      <c r="B86" s="100" t="s">
        <v>390</v>
      </c>
      <c r="C86" s="47"/>
      <c r="D86" s="49"/>
      <c r="E86" s="76">
        <f aca="true" t="shared" si="13" ref="E86:P86">E87+E90</f>
        <v>0</v>
      </c>
      <c r="F86" s="56">
        <f t="shared" si="13"/>
        <v>0</v>
      </c>
      <c r="G86" s="56">
        <f t="shared" si="13"/>
        <v>0</v>
      </c>
      <c r="H86" s="56">
        <f t="shared" si="13"/>
        <v>0</v>
      </c>
      <c r="I86" s="56">
        <f t="shared" si="13"/>
        <v>0</v>
      </c>
      <c r="J86" s="73">
        <f t="shared" si="13"/>
        <v>0</v>
      </c>
      <c r="K86" s="149">
        <f t="shared" si="13"/>
        <v>0</v>
      </c>
      <c r="L86" s="132">
        <f t="shared" si="13"/>
        <v>0</v>
      </c>
      <c r="M86" s="132">
        <f t="shared" si="13"/>
        <v>0</v>
      </c>
      <c r="N86" s="132">
        <f t="shared" si="13"/>
        <v>0</v>
      </c>
      <c r="O86" s="132">
        <f t="shared" si="13"/>
        <v>0</v>
      </c>
      <c r="P86" s="150">
        <f t="shared" si="13"/>
        <v>0</v>
      </c>
      <c r="Q86" s="1"/>
      <c r="R86" s="1"/>
      <c r="S86" s="1"/>
      <c r="T86" s="1"/>
    </row>
    <row r="87" spans="1:20" ht="33" customHeight="1" hidden="1" outlineLevel="1">
      <c r="A87" s="76" t="s">
        <v>391</v>
      </c>
      <c r="B87" s="100" t="s">
        <v>392</v>
      </c>
      <c r="C87" s="47">
        <v>100</v>
      </c>
      <c r="D87" s="49"/>
      <c r="E87" s="76">
        <f aca="true" t="shared" si="14" ref="E87:P87">E88</f>
        <v>0</v>
      </c>
      <c r="F87" s="56">
        <f t="shared" si="14"/>
        <v>0</v>
      </c>
      <c r="G87" s="56">
        <f t="shared" si="14"/>
        <v>0</v>
      </c>
      <c r="H87" s="56">
        <f t="shared" si="14"/>
        <v>0</v>
      </c>
      <c r="I87" s="56">
        <f t="shared" si="14"/>
        <v>0</v>
      </c>
      <c r="J87" s="73">
        <f t="shared" si="14"/>
        <v>0</v>
      </c>
      <c r="K87" s="149">
        <f t="shared" si="14"/>
        <v>0</v>
      </c>
      <c r="L87" s="132">
        <f t="shared" si="14"/>
        <v>0</v>
      </c>
      <c r="M87" s="132">
        <f t="shared" si="14"/>
        <v>0</v>
      </c>
      <c r="N87" s="132">
        <f t="shared" si="14"/>
        <v>0</v>
      </c>
      <c r="O87" s="132">
        <f t="shared" si="14"/>
        <v>0</v>
      </c>
      <c r="P87" s="150">
        <f t="shared" si="14"/>
        <v>0</v>
      </c>
      <c r="Q87" s="1"/>
      <c r="R87" s="1"/>
      <c r="S87" s="1"/>
      <c r="T87" s="1"/>
    </row>
    <row r="88" spans="1:20" ht="60.75" customHeight="1" hidden="1" outlineLevel="1">
      <c r="A88" s="76" t="s">
        <v>863</v>
      </c>
      <c r="B88" s="100" t="s">
        <v>393</v>
      </c>
      <c r="C88" s="47"/>
      <c r="D88" s="49"/>
      <c r="E88" s="104"/>
      <c r="F88" s="57"/>
      <c r="G88" s="58"/>
      <c r="H88" s="59"/>
      <c r="I88" s="59"/>
      <c r="J88" s="60"/>
      <c r="K88" s="142"/>
      <c r="L88" s="143"/>
      <c r="M88" s="130"/>
      <c r="N88" s="92"/>
      <c r="O88" s="92"/>
      <c r="P88" s="131"/>
      <c r="Q88" s="1"/>
      <c r="R88" s="1"/>
      <c r="S88" s="1"/>
      <c r="T88" s="1"/>
    </row>
    <row r="89" spans="1:20" ht="60.75" customHeight="1" hidden="1" outlineLevel="1">
      <c r="A89" s="76" t="s">
        <v>864</v>
      </c>
      <c r="B89" s="100" t="s">
        <v>865</v>
      </c>
      <c r="C89" s="47"/>
      <c r="D89" s="49"/>
      <c r="E89" s="104"/>
      <c r="F89" s="57"/>
      <c r="G89" s="58"/>
      <c r="H89" s="59"/>
      <c r="I89" s="59"/>
      <c r="J89" s="60"/>
      <c r="K89" s="142"/>
      <c r="L89" s="143"/>
      <c r="M89" s="130"/>
      <c r="N89" s="92"/>
      <c r="O89" s="92"/>
      <c r="P89" s="131"/>
      <c r="Q89" s="1"/>
      <c r="R89" s="1"/>
      <c r="S89" s="1"/>
      <c r="T89" s="1"/>
    </row>
    <row r="90" spans="1:20" ht="21.75" customHeight="1" hidden="1" outlineLevel="1">
      <c r="A90" s="77" t="s">
        <v>394</v>
      </c>
      <c r="B90" s="100" t="s">
        <v>395</v>
      </c>
      <c r="C90" s="47"/>
      <c r="D90" s="49"/>
      <c r="E90" s="47">
        <f aca="true" t="shared" si="15" ref="E90:P90">E91</f>
        <v>0</v>
      </c>
      <c r="F90" s="48">
        <f t="shared" si="15"/>
        <v>0</v>
      </c>
      <c r="G90" s="48">
        <f t="shared" si="15"/>
        <v>0</v>
      </c>
      <c r="H90" s="48">
        <f t="shared" si="15"/>
        <v>0</v>
      </c>
      <c r="I90" s="48">
        <f t="shared" si="15"/>
        <v>0</v>
      </c>
      <c r="J90" s="49">
        <f t="shared" si="15"/>
        <v>0</v>
      </c>
      <c r="K90" s="77">
        <f t="shared" si="15"/>
        <v>0</v>
      </c>
      <c r="L90" s="92">
        <f t="shared" si="15"/>
        <v>0</v>
      </c>
      <c r="M90" s="92">
        <f t="shared" si="15"/>
        <v>0</v>
      </c>
      <c r="N90" s="92">
        <f t="shared" si="15"/>
        <v>0</v>
      </c>
      <c r="O90" s="92">
        <f t="shared" si="15"/>
        <v>0</v>
      </c>
      <c r="P90" s="131">
        <f t="shared" si="15"/>
        <v>0</v>
      </c>
      <c r="Q90" s="1"/>
      <c r="R90" s="1"/>
      <c r="S90" s="1"/>
      <c r="T90" s="1"/>
    </row>
    <row r="91" spans="1:20" ht="35.25" customHeight="1" hidden="1" outlineLevel="1">
      <c r="A91" s="76" t="s">
        <v>867</v>
      </c>
      <c r="B91" s="100" t="s">
        <v>866</v>
      </c>
      <c r="C91" s="47"/>
      <c r="D91" s="49"/>
      <c r="E91" s="104"/>
      <c r="F91" s="57"/>
      <c r="G91" s="58"/>
      <c r="H91" s="59"/>
      <c r="I91" s="59"/>
      <c r="J91" s="60"/>
      <c r="K91" s="142"/>
      <c r="L91" s="143"/>
      <c r="M91" s="130"/>
      <c r="N91" s="92"/>
      <c r="O91" s="92"/>
      <c r="P91" s="131"/>
      <c r="Q91" s="1"/>
      <c r="R91" s="1"/>
      <c r="S91" s="1"/>
      <c r="T91" s="1"/>
    </row>
    <row r="92" spans="1:20" ht="35.25" customHeight="1" hidden="1" outlineLevel="1">
      <c r="A92" s="76" t="s">
        <v>869</v>
      </c>
      <c r="B92" s="100" t="s">
        <v>868</v>
      </c>
      <c r="C92" s="47"/>
      <c r="D92" s="49"/>
      <c r="E92" s="104"/>
      <c r="F92" s="57"/>
      <c r="G92" s="58"/>
      <c r="H92" s="59"/>
      <c r="I92" s="59"/>
      <c r="J92" s="60"/>
      <c r="K92" s="142"/>
      <c r="L92" s="143"/>
      <c r="M92" s="130"/>
      <c r="N92" s="92"/>
      <c r="O92" s="92"/>
      <c r="P92" s="131"/>
      <c r="Q92" s="1"/>
      <c r="R92" s="1"/>
      <c r="S92" s="1"/>
      <c r="T92" s="1"/>
    </row>
    <row r="93" spans="1:20" ht="35.25" customHeight="1" hidden="1" outlineLevel="1">
      <c r="A93" s="76" t="s">
        <v>396</v>
      </c>
      <c r="B93" s="100" t="s">
        <v>397</v>
      </c>
      <c r="C93" s="47">
        <v>100</v>
      </c>
      <c r="D93" s="49">
        <v>100</v>
      </c>
      <c r="E93" s="76">
        <f aca="true" t="shared" si="16" ref="E93:P93">E94+E95+E96</f>
        <v>0</v>
      </c>
      <c r="F93" s="56">
        <f t="shared" si="16"/>
        <v>0</v>
      </c>
      <c r="G93" s="56">
        <f t="shared" si="16"/>
        <v>0</v>
      </c>
      <c r="H93" s="56">
        <f t="shared" si="16"/>
        <v>0</v>
      </c>
      <c r="I93" s="56">
        <f t="shared" si="16"/>
        <v>0</v>
      </c>
      <c r="J93" s="73">
        <f t="shared" si="16"/>
        <v>0</v>
      </c>
      <c r="K93" s="149">
        <f t="shared" si="16"/>
        <v>0</v>
      </c>
      <c r="L93" s="132">
        <f t="shared" si="16"/>
        <v>0</v>
      </c>
      <c r="M93" s="132">
        <f t="shared" si="16"/>
        <v>0</v>
      </c>
      <c r="N93" s="132">
        <f t="shared" si="16"/>
        <v>0</v>
      </c>
      <c r="O93" s="132">
        <f t="shared" si="16"/>
        <v>0</v>
      </c>
      <c r="P93" s="150">
        <f t="shared" si="16"/>
        <v>0</v>
      </c>
      <c r="Q93" s="1"/>
      <c r="R93" s="1"/>
      <c r="S93" s="1"/>
      <c r="T93" s="1"/>
    </row>
    <row r="94" spans="1:20" ht="48.75" customHeight="1" hidden="1" outlineLevel="1">
      <c r="A94" s="76" t="s">
        <v>870</v>
      </c>
      <c r="B94" s="100" t="s">
        <v>398</v>
      </c>
      <c r="C94" s="47"/>
      <c r="D94" s="49"/>
      <c r="E94" s="104"/>
      <c r="F94" s="57"/>
      <c r="G94" s="58"/>
      <c r="H94" s="59"/>
      <c r="I94" s="59"/>
      <c r="J94" s="60"/>
      <c r="K94" s="142"/>
      <c r="L94" s="143"/>
      <c r="M94" s="130"/>
      <c r="N94" s="92"/>
      <c r="O94" s="92"/>
      <c r="P94" s="131"/>
      <c r="Q94" s="1"/>
      <c r="R94" s="1"/>
      <c r="S94" s="1"/>
      <c r="T94" s="1"/>
    </row>
    <row r="95" spans="1:20" ht="48" customHeight="1" hidden="1" outlineLevel="1">
      <c r="A95" s="76" t="s">
        <v>871</v>
      </c>
      <c r="B95" s="100" t="s">
        <v>399</v>
      </c>
      <c r="C95" s="47"/>
      <c r="D95" s="49"/>
      <c r="E95" s="104"/>
      <c r="F95" s="57"/>
      <c r="G95" s="58"/>
      <c r="H95" s="59"/>
      <c r="I95" s="59"/>
      <c r="J95" s="60"/>
      <c r="K95" s="142"/>
      <c r="L95" s="143"/>
      <c r="M95" s="130"/>
      <c r="N95" s="92"/>
      <c r="O95" s="92"/>
      <c r="P95" s="131"/>
      <c r="Q95" s="1"/>
      <c r="R95" s="1"/>
      <c r="S95" s="1"/>
      <c r="T95" s="1"/>
    </row>
    <row r="96" spans="1:20" ht="52.5" customHeight="1" hidden="1" outlineLevel="1">
      <c r="A96" s="76" t="s">
        <v>872</v>
      </c>
      <c r="B96" s="100" t="s">
        <v>400</v>
      </c>
      <c r="C96" s="47"/>
      <c r="D96" s="49"/>
      <c r="E96" s="104"/>
      <c r="F96" s="57"/>
      <c r="G96" s="58"/>
      <c r="H96" s="59"/>
      <c r="I96" s="59"/>
      <c r="J96" s="60"/>
      <c r="K96" s="142"/>
      <c r="L96" s="143"/>
      <c r="M96" s="130"/>
      <c r="N96" s="92"/>
      <c r="O96" s="92"/>
      <c r="P96" s="131"/>
      <c r="Q96" s="1"/>
      <c r="R96" s="1"/>
      <c r="S96" s="1"/>
      <c r="T96" s="1"/>
    </row>
    <row r="97" spans="1:20" ht="32.25" customHeight="1" hidden="1" outlineLevel="1">
      <c r="A97" s="50" t="s">
        <v>63</v>
      </c>
      <c r="B97" s="101" t="s">
        <v>62</v>
      </c>
      <c r="C97" s="67"/>
      <c r="D97" s="78"/>
      <c r="E97" s="103"/>
      <c r="F97" s="51"/>
      <c r="G97" s="53"/>
      <c r="H97" s="54"/>
      <c r="I97" s="54"/>
      <c r="J97" s="55"/>
      <c r="K97" s="139"/>
      <c r="L97" s="140"/>
      <c r="M97" s="128"/>
      <c r="N97" s="68"/>
      <c r="O97" s="68"/>
      <c r="P97" s="129"/>
      <c r="Q97" s="1"/>
      <c r="R97" s="1"/>
      <c r="S97" s="1"/>
      <c r="T97" s="1"/>
    </row>
    <row r="98" spans="1:20" s="6" customFormat="1" ht="20.25" customHeight="1" hidden="1" outlineLevel="1">
      <c r="A98" s="50" t="s">
        <v>401</v>
      </c>
      <c r="B98" s="101" t="s">
        <v>402</v>
      </c>
      <c r="C98" s="67"/>
      <c r="D98" s="78">
        <v>100</v>
      </c>
      <c r="E98" s="103">
        <f aca="true" t="shared" si="17" ref="E98:P98">E99+E100+E102</f>
        <v>0</v>
      </c>
      <c r="F98" s="51">
        <f t="shared" si="17"/>
        <v>0</v>
      </c>
      <c r="G98" s="51">
        <f t="shared" si="17"/>
        <v>0</v>
      </c>
      <c r="H98" s="51">
        <f t="shared" si="17"/>
        <v>0</v>
      </c>
      <c r="I98" s="51">
        <f t="shared" si="17"/>
        <v>0</v>
      </c>
      <c r="J98" s="52">
        <f t="shared" si="17"/>
        <v>0</v>
      </c>
      <c r="K98" s="139">
        <f t="shared" si="17"/>
        <v>0</v>
      </c>
      <c r="L98" s="140">
        <f t="shared" si="17"/>
        <v>0</v>
      </c>
      <c r="M98" s="140">
        <f t="shared" si="17"/>
        <v>0</v>
      </c>
      <c r="N98" s="140">
        <f t="shared" si="17"/>
        <v>0</v>
      </c>
      <c r="O98" s="140">
        <f t="shared" si="17"/>
        <v>0</v>
      </c>
      <c r="P98" s="141">
        <f t="shared" si="17"/>
        <v>0</v>
      </c>
      <c r="Q98" s="13"/>
      <c r="R98" s="13"/>
      <c r="S98" s="13"/>
      <c r="T98" s="13"/>
    </row>
    <row r="99" spans="1:20" ht="42" customHeight="1" hidden="1" outlineLevel="1">
      <c r="A99" s="76" t="s">
        <v>403</v>
      </c>
      <c r="B99" s="100" t="s">
        <v>873</v>
      </c>
      <c r="C99" s="67"/>
      <c r="D99" s="78"/>
      <c r="E99" s="103"/>
      <c r="F99" s="51"/>
      <c r="G99" s="53"/>
      <c r="H99" s="54"/>
      <c r="I99" s="54"/>
      <c r="J99" s="55"/>
      <c r="K99" s="139"/>
      <c r="L99" s="140"/>
      <c r="M99" s="128"/>
      <c r="N99" s="68"/>
      <c r="O99" s="68"/>
      <c r="P99" s="129"/>
      <c r="Q99" s="1"/>
      <c r="R99" s="1"/>
      <c r="S99" s="1"/>
      <c r="T99" s="1"/>
    </row>
    <row r="100" spans="1:20" ht="30.75" customHeight="1" hidden="1" outlineLevel="1">
      <c r="A100" s="76" t="s">
        <v>874</v>
      </c>
      <c r="B100" s="100" t="s">
        <v>404</v>
      </c>
      <c r="C100" s="67"/>
      <c r="D100" s="78"/>
      <c r="E100" s="103"/>
      <c r="F100" s="51"/>
      <c r="G100" s="53"/>
      <c r="H100" s="54"/>
      <c r="I100" s="54"/>
      <c r="J100" s="55"/>
      <c r="K100" s="139"/>
      <c r="L100" s="140"/>
      <c r="M100" s="128"/>
      <c r="N100" s="68"/>
      <c r="O100" s="68"/>
      <c r="P100" s="129"/>
      <c r="Q100" s="1"/>
      <c r="R100" s="1"/>
      <c r="S100" s="1"/>
      <c r="T100" s="1"/>
    </row>
    <row r="101" spans="1:20" ht="42" customHeight="1" hidden="1" outlineLevel="1">
      <c r="A101" s="76" t="s">
        <v>876</v>
      </c>
      <c r="B101" s="100" t="s">
        <v>875</v>
      </c>
      <c r="C101" s="67"/>
      <c r="D101" s="78"/>
      <c r="E101" s="103"/>
      <c r="F101" s="51"/>
      <c r="G101" s="53"/>
      <c r="H101" s="54"/>
      <c r="I101" s="54"/>
      <c r="J101" s="55"/>
      <c r="K101" s="139"/>
      <c r="L101" s="140"/>
      <c r="M101" s="128"/>
      <c r="N101" s="68"/>
      <c r="O101" s="68"/>
      <c r="P101" s="129"/>
      <c r="Q101" s="1"/>
      <c r="R101" s="1"/>
      <c r="S101" s="1"/>
      <c r="T101" s="1"/>
    </row>
    <row r="102" spans="1:20" ht="34.5" customHeight="1" hidden="1" outlineLevel="1">
      <c r="A102" s="76" t="s">
        <v>877</v>
      </c>
      <c r="B102" s="100" t="s">
        <v>405</v>
      </c>
      <c r="C102" s="67"/>
      <c r="D102" s="78"/>
      <c r="E102" s="103"/>
      <c r="F102" s="51"/>
      <c r="G102" s="53"/>
      <c r="H102" s="54"/>
      <c r="I102" s="54"/>
      <c r="J102" s="55"/>
      <c r="K102" s="139"/>
      <c r="L102" s="140"/>
      <c r="M102" s="128"/>
      <c r="N102" s="68"/>
      <c r="O102" s="68"/>
      <c r="P102" s="129"/>
      <c r="Q102" s="1"/>
      <c r="R102" s="1"/>
      <c r="S102" s="1"/>
      <c r="T102" s="1"/>
    </row>
    <row r="103" spans="1:20" s="6" customFormat="1" ht="46.5" customHeight="1" hidden="1" outlineLevel="1">
      <c r="A103" s="50" t="s">
        <v>64</v>
      </c>
      <c r="B103" s="101" t="s">
        <v>406</v>
      </c>
      <c r="C103" s="67">
        <v>100</v>
      </c>
      <c r="D103" s="78">
        <v>100</v>
      </c>
      <c r="E103" s="103"/>
      <c r="F103" s="51"/>
      <c r="G103" s="53"/>
      <c r="H103" s="54"/>
      <c r="I103" s="54"/>
      <c r="J103" s="55"/>
      <c r="K103" s="139"/>
      <c r="L103" s="140"/>
      <c r="M103" s="128"/>
      <c r="N103" s="68"/>
      <c r="O103" s="68"/>
      <c r="P103" s="129"/>
      <c r="Q103" s="13"/>
      <c r="R103" s="13"/>
      <c r="S103" s="13"/>
      <c r="T103" s="13"/>
    </row>
    <row r="104" spans="1:20" s="6" customFormat="1" ht="68.25" customHeight="1" hidden="1" outlineLevel="1">
      <c r="A104" s="50" t="s">
        <v>66</v>
      </c>
      <c r="B104" s="101" t="s">
        <v>65</v>
      </c>
      <c r="C104" s="67"/>
      <c r="D104" s="78"/>
      <c r="E104" s="103"/>
      <c r="F104" s="51"/>
      <c r="G104" s="53"/>
      <c r="H104" s="54"/>
      <c r="I104" s="54"/>
      <c r="J104" s="55"/>
      <c r="K104" s="139"/>
      <c r="L104" s="140"/>
      <c r="M104" s="128"/>
      <c r="N104" s="68"/>
      <c r="O104" s="68"/>
      <c r="P104" s="129"/>
      <c r="Q104" s="13"/>
      <c r="R104" s="13"/>
      <c r="S104" s="13"/>
      <c r="T104" s="13"/>
    </row>
    <row r="105" spans="1:20" ht="72.75" customHeight="1" hidden="1" outlineLevel="1">
      <c r="A105" s="76" t="s">
        <v>878</v>
      </c>
      <c r="B105" s="100" t="s">
        <v>407</v>
      </c>
      <c r="C105" s="67"/>
      <c r="D105" s="78"/>
      <c r="E105" s="103"/>
      <c r="F105" s="51"/>
      <c r="G105" s="53"/>
      <c r="H105" s="54"/>
      <c r="I105" s="54"/>
      <c r="J105" s="55"/>
      <c r="K105" s="139"/>
      <c r="L105" s="140"/>
      <c r="M105" s="128"/>
      <c r="N105" s="68"/>
      <c r="O105" s="68"/>
      <c r="P105" s="129"/>
      <c r="Q105" s="1"/>
      <c r="R105" s="1"/>
      <c r="S105" s="1"/>
      <c r="T105" s="1"/>
    </row>
    <row r="106" spans="1:20" ht="64.5" customHeight="1" hidden="1" outlineLevel="1">
      <c r="A106" s="76" t="s">
        <v>879</v>
      </c>
      <c r="B106" s="100" t="s">
        <v>90</v>
      </c>
      <c r="C106" s="67"/>
      <c r="D106" s="78"/>
      <c r="E106" s="103"/>
      <c r="F106" s="51"/>
      <c r="G106" s="53"/>
      <c r="H106" s="54"/>
      <c r="I106" s="54"/>
      <c r="J106" s="55"/>
      <c r="K106" s="139"/>
      <c r="L106" s="140"/>
      <c r="M106" s="128"/>
      <c r="N106" s="68"/>
      <c r="O106" s="68"/>
      <c r="P106" s="129"/>
      <c r="Q106" s="1"/>
      <c r="R106" s="1"/>
      <c r="S106" s="1"/>
      <c r="T106" s="1"/>
    </row>
    <row r="107" spans="1:20" ht="63.75" customHeight="1" hidden="1" outlineLevel="1">
      <c r="A107" s="76" t="s">
        <v>880</v>
      </c>
      <c r="B107" s="100" t="s">
        <v>89</v>
      </c>
      <c r="C107" s="67"/>
      <c r="D107" s="78"/>
      <c r="E107" s="103"/>
      <c r="F107" s="51"/>
      <c r="G107" s="53"/>
      <c r="H107" s="54"/>
      <c r="I107" s="54"/>
      <c r="J107" s="55"/>
      <c r="K107" s="139"/>
      <c r="L107" s="140"/>
      <c r="M107" s="128"/>
      <c r="N107" s="68"/>
      <c r="O107" s="68"/>
      <c r="P107" s="129"/>
      <c r="Q107" s="1"/>
      <c r="R107" s="1"/>
      <c r="S107" s="1"/>
      <c r="T107" s="1"/>
    </row>
    <row r="108" spans="1:20" ht="62.25" customHeight="1" hidden="1" outlineLevel="1">
      <c r="A108" s="76" t="s">
        <v>883</v>
      </c>
      <c r="B108" s="100" t="s">
        <v>91</v>
      </c>
      <c r="C108" s="67"/>
      <c r="D108" s="78"/>
      <c r="E108" s="103"/>
      <c r="F108" s="51"/>
      <c r="G108" s="53"/>
      <c r="H108" s="54"/>
      <c r="I108" s="54"/>
      <c r="J108" s="55"/>
      <c r="K108" s="139"/>
      <c r="L108" s="140"/>
      <c r="M108" s="128"/>
      <c r="N108" s="68"/>
      <c r="O108" s="68"/>
      <c r="P108" s="129"/>
      <c r="Q108" s="1"/>
      <c r="R108" s="1"/>
      <c r="S108" s="1"/>
      <c r="T108" s="1"/>
    </row>
    <row r="109" spans="1:20" ht="53.25" customHeight="1" hidden="1" outlineLevel="1">
      <c r="A109" s="76" t="s">
        <v>881</v>
      </c>
      <c r="B109" s="100" t="s">
        <v>882</v>
      </c>
      <c r="C109" s="67"/>
      <c r="D109" s="78"/>
      <c r="E109" s="103"/>
      <c r="F109" s="51"/>
      <c r="G109" s="53"/>
      <c r="H109" s="54"/>
      <c r="I109" s="54"/>
      <c r="J109" s="55"/>
      <c r="K109" s="139"/>
      <c r="L109" s="140"/>
      <c r="M109" s="128"/>
      <c r="N109" s="68"/>
      <c r="O109" s="68"/>
      <c r="P109" s="129"/>
      <c r="Q109" s="1"/>
      <c r="R109" s="1"/>
      <c r="S109" s="1"/>
      <c r="T109" s="1"/>
    </row>
    <row r="110" spans="1:20" ht="56.25" customHeight="1" hidden="1" outlineLevel="1">
      <c r="A110" s="76" t="s">
        <v>885</v>
      </c>
      <c r="B110" s="100" t="s">
        <v>884</v>
      </c>
      <c r="C110" s="67"/>
      <c r="D110" s="78"/>
      <c r="E110" s="103"/>
      <c r="F110" s="51"/>
      <c r="G110" s="53"/>
      <c r="H110" s="54"/>
      <c r="I110" s="54"/>
      <c r="J110" s="55"/>
      <c r="K110" s="139"/>
      <c r="L110" s="140"/>
      <c r="M110" s="128"/>
      <c r="N110" s="68"/>
      <c r="O110" s="68"/>
      <c r="P110" s="129"/>
      <c r="Q110" s="1"/>
      <c r="R110" s="1"/>
      <c r="S110" s="1"/>
      <c r="T110" s="1"/>
    </row>
    <row r="111" spans="1:20" ht="77.25" customHeight="1" hidden="1" outlineLevel="1">
      <c r="A111" s="50" t="s">
        <v>99</v>
      </c>
      <c r="B111" s="101" t="s">
        <v>98</v>
      </c>
      <c r="C111" s="67"/>
      <c r="D111" s="78"/>
      <c r="E111" s="103"/>
      <c r="F111" s="51"/>
      <c r="G111" s="53"/>
      <c r="H111" s="54"/>
      <c r="I111" s="54"/>
      <c r="J111" s="55"/>
      <c r="K111" s="139"/>
      <c r="L111" s="140"/>
      <c r="M111" s="128"/>
      <c r="N111" s="68"/>
      <c r="O111" s="68"/>
      <c r="P111" s="129"/>
      <c r="Q111" s="1"/>
      <c r="R111" s="1"/>
      <c r="S111" s="1"/>
      <c r="T111" s="1"/>
    </row>
    <row r="112" spans="1:20" ht="67.5" customHeight="1" hidden="1" outlineLevel="1">
      <c r="A112" s="76" t="s">
        <v>887</v>
      </c>
      <c r="B112" s="100" t="s">
        <v>94</v>
      </c>
      <c r="C112" s="47"/>
      <c r="D112" s="49"/>
      <c r="E112" s="104"/>
      <c r="F112" s="57"/>
      <c r="G112" s="58"/>
      <c r="H112" s="59"/>
      <c r="I112" s="59"/>
      <c r="J112" s="60"/>
      <c r="K112" s="142"/>
      <c r="L112" s="143"/>
      <c r="M112" s="130"/>
      <c r="N112" s="92"/>
      <c r="O112" s="92"/>
      <c r="P112" s="131"/>
      <c r="Q112" s="1"/>
      <c r="R112" s="1"/>
      <c r="S112" s="1"/>
      <c r="T112" s="1"/>
    </row>
    <row r="113" spans="1:20" ht="81" customHeight="1" hidden="1" outlineLevel="1">
      <c r="A113" s="76" t="s">
        <v>886</v>
      </c>
      <c r="B113" s="100" t="s">
        <v>93</v>
      </c>
      <c r="C113" s="67"/>
      <c r="D113" s="78"/>
      <c r="E113" s="103"/>
      <c r="F113" s="51"/>
      <c r="G113" s="53"/>
      <c r="H113" s="54"/>
      <c r="I113" s="54"/>
      <c r="J113" s="55"/>
      <c r="K113" s="139"/>
      <c r="L113" s="140"/>
      <c r="M113" s="128"/>
      <c r="N113" s="68"/>
      <c r="O113" s="68"/>
      <c r="P113" s="129"/>
      <c r="Q113" s="1"/>
      <c r="R113" s="1"/>
      <c r="S113" s="1"/>
      <c r="T113" s="1"/>
    </row>
    <row r="114" spans="1:20" ht="78.75" customHeight="1" hidden="1" outlineLevel="1">
      <c r="A114" s="76" t="s">
        <v>888</v>
      </c>
      <c r="B114" s="100" t="s">
        <v>95</v>
      </c>
      <c r="C114" s="67"/>
      <c r="D114" s="78"/>
      <c r="E114" s="103"/>
      <c r="F114" s="51"/>
      <c r="G114" s="53"/>
      <c r="H114" s="54"/>
      <c r="I114" s="54"/>
      <c r="J114" s="55"/>
      <c r="K114" s="139"/>
      <c r="L114" s="140"/>
      <c r="M114" s="128"/>
      <c r="N114" s="68"/>
      <c r="O114" s="68"/>
      <c r="P114" s="129"/>
      <c r="Q114" s="1"/>
      <c r="R114" s="1"/>
      <c r="S114" s="1"/>
      <c r="T114" s="1"/>
    </row>
    <row r="115" spans="1:20" ht="78.75" customHeight="1" hidden="1" outlineLevel="1">
      <c r="A115" s="76" t="s">
        <v>891</v>
      </c>
      <c r="B115" s="100" t="s">
        <v>624</v>
      </c>
      <c r="C115" s="67"/>
      <c r="D115" s="78"/>
      <c r="E115" s="103"/>
      <c r="F115" s="51"/>
      <c r="G115" s="53"/>
      <c r="H115" s="54"/>
      <c r="I115" s="54"/>
      <c r="J115" s="55"/>
      <c r="K115" s="139"/>
      <c r="L115" s="140"/>
      <c r="M115" s="128"/>
      <c r="N115" s="68"/>
      <c r="O115" s="68"/>
      <c r="P115" s="129"/>
      <c r="Q115" s="1"/>
      <c r="R115" s="1"/>
      <c r="S115" s="1"/>
      <c r="T115" s="1"/>
    </row>
    <row r="116" spans="1:20" ht="76.5" customHeight="1" hidden="1" outlineLevel="1">
      <c r="A116" s="76" t="s">
        <v>889</v>
      </c>
      <c r="B116" s="100" t="s">
        <v>92</v>
      </c>
      <c r="C116" s="67"/>
      <c r="D116" s="78"/>
      <c r="E116" s="103"/>
      <c r="F116" s="51"/>
      <c r="G116" s="53"/>
      <c r="H116" s="54"/>
      <c r="I116" s="54"/>
      <c r="J116" s="55"/>
      <c r="K116" s="139"/>
      <c r="L116" s="140"/>
      <c r="M116" s="128"/>
      <c r="N116" s="68"/>
      <c r="O116" s="68"/>
      <c r="P116" s="129"/>
      <c r="Q116" s="1"/>
      <c r="R116" s="1"/>
      <c r="S116" s="1"/>
      <c r="T116" s="1"/>
    </row>
    <row r="117" spans="1:20" ht="83.25" customHeight="1" hidden="1" outlineLevel="1">
      <c r="A117" s="76" t="s">
        <v>890</v>
      </c>
      <c r="B117" s="100" t="s">
        <v>623</v>
      </c>
      <c r="C117" s="67"/>
      <c r="D117" s="78"/>
      <c r="E117" s="103"/>
      <c r="F117" s="51"/>
      <c r="G117" s="53"/>
      <c r="H117" s="54"/>
      <c r="I117" s="54"/>
      <c r="J117" s="55"/>
      <c r="K117" s="139"/>
      <c r="L117" s="140"/>
      <c r="M117" s="128"/>
      <c r="N117" s="68"/>
      <c r="O117" s="68"/>
      <c r="P117" s="129"/>
      <c r="Q117" s="1"/>
      <c r="R117" s="1"/>
      <c r="S117" s="1"/>
      <c r="T117" s="1"/>
    </row>
    <row r="118" spans="1:20" ht="88.5" customHeight="1" hidden="1" outlineLevel="1">
      <c r="A118" s="76" t="s">
        <v>891</v>
      </c>
      <c r="B118" s="100" t="s">
        <v>100</v>
      </c>
      <c r="C118" s="67"/>
      <c r="D118" s="78"/>
      <c r="E118" s="103"/>
      <c r="F118" s="51"/>
      <c r="G118" s="53"/>
      <c r="H118" s="54"/>
      <c r="I118" s="54"/>
      <c r="J118" s="55"/>
      <c r="K118" s="139"/>
      <c r="L118" s="140"/>
      <c r="M118" s="128"/>
      <c r="N118" s="68"/>
      <c r="O118" s="68"/>
      <c r="P118" s="129"/>
      <c r="Q118" s="1"/>
      <c r="R118" s="1"/>
      <c r="S118" s="1"/>
      <c r="T118" s="1"/>
    </row>
    <row r="119" spans="1:20" s="6" customFormat="1" ht="90.75" customHeight="1" hidden="1" outlineLevel="1">
      <c r="A119" s="50" t="s">
        <v>438</v>
      </c>
      <c r="B119" s="101" t="s">
        <v>67</v>
      </c>
      <c r="C119" s="67"/>
      <c r="D119" s="78"/>
      <c r="E119" s="103"/>
      <c r="F119" s="51"/>
      <c r="G119" s="53"/>
      <c r="H119" s="54"/>
      <c r="I119" s="54"/>
      <c r="J119" s="55"/>
      <c r="K119" s="139"/>
      <c r="L119" s="140"/>
      <c r="M119" s="128"/>
      <c r="N119" s="68"/>
      <c r="O119" s="68"/>
      <c r="P119" s="129"/>
      <c r="Q119" s="13"/>
      <c r="R119" s="13"/>
      <c r="S119" s="13"/>
      <c r="T119" s="13"/>
    </row>
    <row r="120" spans="1:20" ht="95.25" customHeight="1" hidden="1" outlineLevel="1">
      <c r="A120" s="76" t="s">
        <v>439</v>
      </c>
      <c r="B120" s="100" t="s">
        <v>445</v>
      </c>
      <c r="C120" s="67"/>
      <c r="D120" s="78"/>
      <c r="E120" s="103"/>
      <c r="F120" s="51"/>
      <c r="G120" s="53"/>
      <c r="H120" s="54"/>
      <c r="I120" s="54"/>
      <c r="J120" s="55"/>
      <c r="K120" s="139"/>
      <c r="L120" s="140"/>
      <c r="M120" s="128"/>
      <c r="N120" s="68"/>
      <c r="O120" s="68"/>
      <c r="P120" s="129"/>
      <c r="Q120" s="1"/>
      <c r="R120" s="1"/>
      <c r="S120" s="1"/>
      <c r="T120" s="1"/>
    </row>
    <row r="121" spans="1:20" ht="93.75" customHeight="1" hidden="1" outlineLevel="1">
      <c r="A121" s="76" t="s">
        <v>440</v>
      </c>
      <c r="B121" s="100" t="s">
        <v>446</v>
      </c>
      <c r="C121" s="67"/>
      <c r="D121" s="78"/>
      <c r="E121" s="103"/>
      <c r="F121" s="51"/>
      <c r="G121" s="53"/>
      <c r="H121" s="54"/>
      <c r="I121" s="54"/>
      <c r="J121" s="55"/>
      <c r="K121" s="139"/>
      <c r="L121" s="140"/>
      <c r="M121" s="128"/>
      <c r="N121" s="68"/>
      <c r="O121" s="68"/>
      <c r="P121" s="129"/>
      <c r="Q121" s="1"/>
      <c r="R121" s="1"/>
      <c r="S121" s="1"/>
      <c r="T121" s="1"/>
    </row>
    <row r="122" spans="1:20" ht="93.75" customHeight="1" hidden="1" outlineLevel="1">
      <c r="A122" s="76" t="s">
        <v>505</v>
      </c>
      <c r="B122" s="100" t="s">
        <v>447</v>
      </c>
      <c r="C122" s="67"/>
      <c r="D122" s="78"/>
      <c r="E122" s="103"/>
      <c r="F122" s="51"/>
      <c r="G122" s="53"/>
      <c r="H122" s="54"/>
      <c r="I122" s="54"/>
      <c r="J122" s="55"/>
      <c r="K122" s="139"/>
      <c r="L122" s="140"/>
      <c r="M122" s="128"/>
      <c r="N122" s="68"/>
      <c r="O122" s="68"/>
      <c r="P122" s="129"/>
      <c r="Q122" s="1"/>
      <c r="R122" s="1"/>
      <c r="S122" s="1"/>
      <c r="T122" s="1"/>
    </row>
    <row r="123" spans="1:20" ht="105" customHeight="1" hidden="1" outlineLevel="1">
      <c r="A123" s="76" t="s">
        <v>96</v>
      </c>
      <c r="B123" s="100" t="s">
        <v>928</v>
      </c>
      <c r="C123" s="67"/>
      <c r="D123" s="78"/>
      <c r="E123" s="103"/>
      <c r="F123" s="51"/>
      <c r="G123" s="53"/>
      <c r="H123" s="54"/>
      <c r="I123" s="54"/>
      <c r="J123" s="55"/>
      <c r="K123" s="139"/>
      <c r="L123" s="140"/>
      <c r="M123" s="128"/>
      <c r="N123" s="68"/>
      <c r="O123" s="68"/>
      <c r="P123" s="129"/>
      <c r="Q123" s="1"/>
      <c r="R123" s="1"/>
      <c r="S123" s="1"/>
      <c r="T123" s="1"/>
    </row>
    <row r="124" spans="1:20" ht="81.75" customHeight="1" hidden="1" outlineLevel="1">
      <c r="A124" s="76" t="s">
        <v>929</v>
      </c>
      <c r="B124" s="100" t="s">
        <v>448</v>
      </c>
      <c r="C124" s="67"/>
      <c r="D124" s="78"/>
      <c r="E124" s="103"/>
      <c r="F124" s="51"/>
      <c r="G124" s="53"/>
      <c r="H124" s="54"/>
      <c r="I124" s="54"/>
      <c r="J124" s="55"/>
      <c r="K124" s="139"/>
      <c r="L124" s="140"/>
      <c r="M124" s="128"/>
      <c r="N124" s="68"/>
      <c r="O124" s="68"/>
      <c r="P124" s="129"/>
      <c r="Q124" s="1"/>
      <c r="R124" s="1"/>
      <c r="S124" s="1"/>
      <c r="T124" s="1"/>
    </row>
    <row r="125" spans="1:20" ht="84" customHeight="1" hidden="1" outlineLevel="1">
      <c r="A125" s="76" t="s">
        <v>930</v>
      </c>
      <c r="B125" s="100" t="s">
        <v>449</v>
      </c>
      <c r="C125" s="67"/>
      <c r="D125" s="78"/>
      <c r="E125" s="103"/>
      <c r="F125" s="51"/>
      <c r="G125" s="53"/>
      <c r="H125" s="54"/>
      <c r="I125" s="54"/>
      <c r="J125" s="55"/>
      <c r="K125" s="139"/>
      <c r="L125" s="140"/>
      <c r="M125" s="128"/>
      <c r="N125" s="68"/>
      <c r="O125" s="68"/>
      <c r="P125" s="129"/>
      <c r="Q125" s="1"/>
      <c r="R125" s="1"/>
      <c r="S125" s="1"/>
      <c r="T125" s="1"/>
    </row>
    <row r="126" spans="1:20" ht="88.5" customHeight="1" hidden="1" outlineLevel="1">
      <c r="A126" s="76" t="s">
        <v>931</v>
      </c>
      <c r="B126" s="100" t="s">
        <v>450</v>
      </c>
      <c r="C126" s="67"/>
      <c r="D126" s="78"/>
      <c r="E126" s="103"/>
      <c r="F126" s="51"/>
      <c r="G126" s="53"/>
      <c r="H126" s="54"/>
      <c r="I126" s="54"/>
      <c r="J126" s="55"/>
      <c r="K126" s="139"/>
      <c r="L126" s="140"/>
      <c r="M126" s="128"/>
      <c r="N126" s="68"/>
      <c r="O126" s="68"/>
      <c r="P126" s="129"/>
      <c r="Q126" s="1"/>
      <c r="R126" s="1"/>
      <c r="S126" s="1"/>
      <c r="T126" s="1"/>
    </row>
    <row r="127" spans="1:20" s="6" customFormat="1" ht="88.5" customHeight="1" hidden="1" outlineLevel="1">
      <c r="A127" s="50" t="s">
        <v>457</v>
      </c>
      <c r="B127" s="101" t="s">
        <v>97</v>
      </c>
      <c r="C127" s="67"/>
      <c r="D127" s="78"/>
      <c r="E127" s="105"/>
      <c r="F127" s="65"/>
      <c r="G127" s="53"/>
      <c r="H127" s="54"/>
      <c r="I127" s="54"/>
      <c r="J127" s="55"/>
      <c r="K127" s="146"/>
      <c r="L127" s="128"/>
      <c r="M127" s="128"/>
      <c r="N127" s="68"/>
      <c r="O127" s="68"/>
      <c r="P127" s="129"/>
      <c r="Q127" s="13"/>
      <c r="R127" s="13"/>
      <c r="S127" s="13"/>
      <c r="T127" s="13"/>
    </row>
    <row r="128" spans="1:20" ht="73.5" customHeight="1" hidden="1" outlineLevel="1">
      <c r="A128" s="76" t="s">
        <v>101</v>
      </c>
      <c r="B128" s="100" t="s">
        <v>451</v>
      </c>
      <c r="C128" s="47"/>
      <c r="D128" s="49"/>
      <c r="E128" s="104"/>
      <c r="F128" s="57"/>
      <c r="G128" s="58"/>
      <c r="H128" s="59"/>
      <c r="I128" s="59"/>
      <c r="J128" s="60"/>
      <c r="K128" s="142"/>
      <c r="L128" s="143"/>
      <c r="M128" s="130"/>
      <c r="N128" s="92"/>
      <c r="O128" s="92"/>
      <c r="P128" s="131"/>
      <c r="Q128" s="1"/>
      <c r="R128" s="1"/>
      <c r="S128" s="1"/>
      <c r="T128" s="1"/>
    </row>
    <row r="129" spans="1:20" ht="78.75" customHeight="1" hidden="1" outlineLevel="1">
      <c r="A129" s="76" t="s">
        <v>102</v>
      </c>
      <c r="B129" s="100" t="s">
        <v>452</v>
      </c>
      <c r="C129" s="47"/>
      <c r="D129" s="49"/>
      <c r="E129" s="104"/>
      <c r="F129" s="57"/>
      <c r="G129" s="58"/>
      <c r="H129" s="59"/>
      <c r="I129" s="59"/>
      <c r="J129" s="60"/>
      <c r="K129" s="142"/>
      <c r="L129" s="143"/>
      <c r="M129" s="130"/>
      <c r="N129" s="92"/>
      <c r="O129" s="92"/>
      <c r="P129" s="131"/>
      <c r="Q129" s="1"/>
      <c r="R129" s="1"/>
      <c r="S129" s="1"/>
      <c r="T129" s="1"/>
    </row>
    <row r="130" spans="1:20" ht="73.5" customHeight="1" hidden="1" outlineLevel="1">
      <c r="A130" s="76" t="s">
        <v>348</v>
      </c>
      <c r="B130" s="100" t="s">
        <v>453</v>
      </c>
      <c r="C130" s="47"/>
      <c r="D130" s="49"/>
      <c r="E130" s="104"/>
      <c r="F130" s="57"/>
      <c r="G130" s="58"/>
      <c r="H130" s="59"/>
      <c r="I130" s="59"/>
      <c r="J130" s="60"/>
      <c r="K130" s="142"/>
      <c r="L130" s="143"/>
      <c r="M130" s="130"/>
      <c r="N130" s="92"/>
      <c r="O130" s="92"/>
      <c r="P130" s="131"/>
      <c r="Q130" s="1"/>
      <c r="R130" s="1"/>
      <c r="S130" s="1"/>
      <c r="T130" s="1"/>
    </row>
    <row r="131" spans="1:20" ht="94.5" customHeight="1" hidden="1" outlineLevel="1">
      <c r="A131" s="50" t="s">
        <v>354</v>
      </c>
      <c r="B131" s="100" t="s">
        <v>68</v>
      </c>
      <c r="C131" s="47"/>
      <c r="D131" s="49"/>
      <c r="E131" s="104"/>
      <c r="F131" s="57"/>
      <c r="G131" s="58"/>
      <c r="H131" s="59"/>
      <c r="I131" s="59"/>
      <c r="J131" s="60"/>
      <c r="K131" s="142"/>
      <c r="L131" s="143"/>
      <c r="M131" s="130"/>
      <c r="N131" s="92"/>
      <c r="O131" s="92"/>
      <c r="P131" s="131"/>
      <c r="Q131" s="1"/>
      <c r="R131" s="1"/>
      <c r="S131" s="1"/>
      <c r="T131" s="1"/>
    </row>
    <row r="132" spans="1:20" ht="96" customHeight="1" hidden="1" outlineLevel="1">
      <c r="A132" s="76" t="s">
        <v>349</v>
      </c>
      <c r="B132" s="100" t="s">
        <v>454</v>
      </c>
      <c r="C132" s="47"/>
      <c r="D132" s="49"/>
      <c r="E132" s="104"/>
      <c r="F132" s="57"/>
      <c r="G132" s="58"/>
      <c r="H132" s="59"/>
      <c r="I132" s="59"/>
      <c r="J132" s="60"/>
      <c r="K132" s="142"/>
      <c r="L132" s="143"/>
      <c r="M132" s="130"/>
      <c r="N132" s="92"/>
      <c r="O132" s="92"/>
      <c r="P132" s="131"/>
      <c r="Q132" s="1"/>
      <c r="R132" s="1"/>
      <c r="S132" s="1"/>
      <c r="T132" s="1"/>
    </row>
    <row r="133" spans="1:20" ht="88.5" customHeight="1" hidden="1" outlineLevel="1">
      <c r="A133" s="76" t="s">
        <v>350</v>
      </c>
      <c r="B133" s="100" t="s">
        <v>455</v>
      </c>
      <c r="C133" s="47"/>
      <c r="D133" s="49"/>
      <c r="E133" s="104"/>
      <c r="F133" s="57"/>
      <c r="G133" s="58"/>
      <c r="H133" s="59"/>
      <c r="I133" s="59"/>
      <c r="J133" s="60"/>
      <c r="K133" s="142"/>
      <c r="L133" s="143"/>
      <c r="M133" s="130"/>
      <c r="N133" s="92"/>
      <c r="O133" s="92"/>
      <c r="P133" s="131"/>
      <c r="Q133" s="1"/>
      <c r="R133" s="1"/>
      <c r="S133" s="1"/>
      <c r="T133" s="1"/>
    </row>
    <row r="134" spans="1:20" ht="93" customHeight="1" hidden="1" outlineLevel="1">
      <c r="A134" s="76" t="s">
        <v>353</v>
      </c>
      <c r="B134" s="100" t="s">
        <v>456</v>
      </c>
      <c r="C134" s="47"/>
      <c r="D134" s="49"/>
      <c r="E134" s="104"/>
      <c r="F134" s="57"/>
      <c r="G134" s="58"/>
      <c r="H134" s="59"/>
      <c r="I134" s="59"/>
      <c r="J134" s="60"/>
      <c r="K134" s="142"/>
      <c r="L134" s="143"/>
      <c r="M134" s="130"/>
      <c r="N134" s="92"/>
      <c r="O134" s="92"/>
      <c r="P134" s="131"/>
      <c r="Q134" s="1"/>
      <c r="R134" s="1"/>
      <c r="S134" s="1"/>
      <c r="T134" s="1"/>
    </row>
    <row r="135" spans="1:21" ht="12.75" collapsed="1">
      <c r="A135" s="50" t="s">
        <v>70</v>
      </c>
      <c r="B135" s="101" t="s">
        <v>69</v>
      </c>
      <c r="C135" s="50"/>
      <c r="D135" s="78"/>
      <c r="E135" s="103">
        <f>F135+G135+H135+I135+J135</f>
        <v>1789</v>
      </c>
      <c r="F135" s="65">
        <f>F136+F139+F149</f>
        <v>0</v>
      </c>
      <c r="G135" s="65">
        <v>855</v>
      </c>
      <c r="H135" s="65">
        <v>748</v>
      </c>
      <c r="I135" s="65">
        <v>170</v>
      </c>
      <c r="J135" s="70">
        <v>16</v>
      </c>
      <c r="K135" s="139">
        <v>1500</v>
      </c>
      <c r="L135" s="128">
        <f>L136+L139+L149</f>
        <v>0</v>
      </c>
      <c r="M135" s="128">
        <f>+K135*0.4039</f>
        <v>605.85</v>
      </c>
      <c r="N135" s="128">
        <f>+K135*0.3559</f>
        <v>533.85</v>
      </c>
      <c r="O135" s="128">
        <f>+K135*0.1856</f>
        <v>278.4</v>
      </c>
      <c r="P135" s="147">
        <f>+K135*0.0546</f>
        <v>81.9</v>
      </c>
      <c r="Q135" s="1"/>
      <c r="R135" s="1"/>
      <c r="S135" s="1"/>
      <c r="T135" s="1"/>
      <c r="U135" s="1"/>
    </row>
    <row r="136" spans="1:20" ht="48" customHeight="1" hidden="1" outlineLevel="1">
      <c r="A136" s="76" t="s">
        <v>72</v>
      </c>
      <c r="B136" s="100" t="s">
        <v>71</v>
      </c>
      <c r="C136" s="47"/>
      <c r="D136" s="49"/>
      <c r="E136" s="106">
        <f aca="true" t="shared" si="18" ref="E136:P136">E137+E138+E139</f>
        <v>0</v>
      </c>
      <c r="F136" s="63">
        <f t="shared" si="18"/>
        <v>0</v>
      </c>
      <c r="G136" s="63">
        <f t="shared" si="18"/>
        <v>0</v>
      </c>
      <c r="H136" s="63">
        <f t="shared" si="18"/>
        <v>0</v>
      </c>
      <c r="I136" s="63">
        <f t="shared" si="18"/>
        <v>0</v>
      </c>
      <c r="J136" s="71">
        <f t="shared" si="18"/>
        <v>0</v>
      </c>
      <c r="K136" s="151">
        <f t="shared" si="18"/>
        <v>0</v>
      </c>
      <c r="L136" s="130">
        <f t="shared" si="18"/>
        <v>0</v>
      </c>
      <c r="M136" s="130">
        <f t="shared" si="18"/>
        <v>0</v>
      </c>
      <c r="N136" s="130">
        <f t="shared" si="18"/>
        <v>0</v>
      </c>
      <c r="O136" s="130">
        <f t="shared" si="18"/>
        <v>0</v>
      </c>
      <c r="P136" s="148">
        <f t="shared" si="18"/>
        <v>0</v>
      </c>
      <c r="Q136" s="1"/>
      <c r="R136" s="1"/>
      <c r="S136" s="1"/>
      <c r="T136" s="1"/>
    </row>
    <row r="137" spans="1:20" ht="66.75" hidden="1" outlineLevel="1">
      <c r="A137" s="76" t="s">
        <v>637</v>
      </c>
      <c r="B137" s="100" t="s">
        <v>73</v>
      </c>
      <c r="C137" s="47">
        <v>50</v>
      </c>
      <c r="D137" s="49"/>
      <c r="E137" s="104">
        <f>F137+G137+H137+I137+J137</f>
        <v>0</v>
      </c>
      <c r="F137" s="57"/>
      <c r="G137" s="58"/>
      <c r="H137" s="59"/>
      <c r="I137" s="59"/>
      <c r="J137" s="60"/>
      <c r="K137" s="142">
        <f>L137+M137+N137+O137+P137</f>
        <v>0</v>
      </c>
      <c r="L137" s="143"/>
      <c r="M137" s="130"/>
      <c r="N137" s="92"/>
      <c r="O137" s="92"/>
      <c r="P137" s="131"/>
      <c r="Q137" s="1"/>
      <c r="R137" s="1"/>
      <c r="S137" s="1"/>
      <c r="T137" s="1"/>
    </row>
    <row r="138" spans="1:20" ht="90" customHeight="1" hidden="1" outlineLevel="1">
      <c r="A138" s="76" t="s">
        <v>75</v>
      </c>
      <c r="B138" s="100" t="s">
        <v>74</v>
      </c>
      <c r="C138" s="122">
        <v>50</v>
      </c>
      <c r="D138" s="123"/>
      <c r="E138" s="104">
        <f>F138+G138+H138+I138+J138</f>
        <v>0</v>
      </c>
      <c r="F138" s="57"/>
      <c r="G138" s="58"/>
      <c r="H138" s="59"/>
      <c r="I138" s="59"/>
      <c r="J138" s="60"/>
      <c r="K138" s="142">
        <f>L138+M138+N138+O138+P138</f>
        <v>0</v>
      </c>
      <c r="L138" s="143"/>
      <c r="M138" s="130"/>
      <c r="N138" s="92"/>
      <c r="O138" s="92"/>
      <c r="P138" s="131"/>
      <c r="Q138" s="1"/>
      <c r="R138" s="1"/>
      <c r="S138" s="1"/>
      <c r="T138" s="1"/>
    </row>
    <row r="139" spans="1:20" ht="51" hidden="1" outlineLevel="1">
      <c r="A139" s="76" t="s">
        <v>77</v>
      </c>
      <c r="B139" s="100" t="s">
        <v>76</v>
      </c>
      <c r="C139" s="76"/>
      <c r="D139" s="73">
        <v>100</v>
      </c>
      <c r="E139" s="104">
        <f>F139+G139+H139+I139+J139</f>
        <v>0</v>
      </c>
      <c r="F139" s="57"/>
      <c r="G139" s="58"/>
      <c r="H139" s="59"/>
      <c r="I139" s="59"/>
      <c r="J139" s="60"/>
      <c r="K139" s="142">
        <f>L139+M139+N139+O139+P139</f>
        <v>0</v>
      </c>
      <c r="L139" s="143"/>
      <c r="M139" s="130"/>
      <c r="N139" s="92"/>
      <c r="O139" s="92"/>
      <c r="P139" s="131"/>
      <c r="Q139" s="1"/>
      <c r="R139" s="1"/>
      <c r="S139" s="1"/>
      <c r="T139" s="1"/>
    </row>
    <row r="140" spans="1:20" s="6" customFormat="1" ht="123.75" customHeight="1" hidden="1" outlineLevel="1">
      <c r="A140" s="50" t="s">
        <v>420</v>
      </c>
      <c r="B140" s="101" t="s">
        <v>355</v>
      </c>
      <c r="C140" s="50">
        <v>100</v>
      </c>
      <c r="D140" s="46"/>
      <c r="E140" s="103">
        <f>+F140+G140+H140+I140+J140</f>
        <v>0</v>
      </c>
      <c r="F140" s="51">
        <f>+F141+F142+F143+F144+F145+F146+F147+F148</f>
        <v>0</v>
      </c>
      <c r="G140" s="51">
        <f>+G141+G142+G143+G144+G145+G146+G147+G148</f>
        <v>0</v>
      </c>
      <c r="H140" s="51">
        <f>+H141+H142+H143+H144+H145+H146+H147+H148</f>
        <v>0</v>
      </c>
      <c r="I140" s="51">
        <f>+I141+I142+I143+I144+I145+I146+I147+I148</f>
        <v>0</v>
      </c>
      <c r="J140" s="52">
        <f>+J141+J142+J143+J144+J145+J146+J147+J148</f>
        <v>0</v>
      </c>
      <c r="K140" s="139">
        <f>+L140+M140+N140+O140+P140</f>
        <v>0</v>
      </c>
      <c r="L140" s="140">
        <f>+L141+L142+L143+L144+L145+L146+L147+L148</f>
        <v>0</v>
      </c>
      <c r="M140" s="140">
        <f>+M141+M142+M143+M144+M145+M146+M147+M148</f>
        <v>0</v>
      </c>
      <c r="N140" s="140">
        <f>+N141+N142+N143+N144+N145+N146+N147+N148</f>
        <v>0</v>
      </c>
      <c r="O140" s="140">
        <f>+O141+O142+O143+O144+O145+O146+O147+O148</f>
        <v>0</v>
      </c>
      <c r="P140" s="141">
        <f>+P141+P142+P143+P144+P145+P146+P147+P148</f>
        <v>0</v>
      </c>
      <c r="Q140" s="13"/>
      <c r="R140" s="13"/>
      <c r="S140" s="13"/>
      <c r="T140" s="13"/>
    </row>
    <row r="141" spans="1:20" ht="25.5" hidden="1" outlineLevel="1">
      <c r="A141" s="76" t="s">
        <v>357</v>
      </c>
      <c r="B141" s="100" t="s">
        <v>356</v>
      </c>
      <c r="C141" s="76"/>
      <c r="D141" s="73"/>
      <c r="E141" s="104"/>
      <c r="F141" s="57"/>
      <c r="G141" s="58"/>
      <c r="H141" s="59"/>
      <c r="I141" s="59"/>
      <c r="J141" s="60"/>
      <c r="K141" s="142"/>
      <c r="L141" s="143"/>
      <c r="M141" s="130"/>
      <c r="N141" s="92"/>
      <c r="O141" s="92"/>
      <c r="P141" s="131"/>
      <c r="Q141" s="1"/>
      <c r="R141" s="1"/>
      <c r="S141" s="1"/>
      <c r="T141" s="1"/>
    </row>
    <row r="142" spans="1:20" ht="38.25" hidden="1" outlineLevel="1">
      <c r="A142" s="76" t="s">
        <v>359</v>
      </c>
      <c r="B142" s="100" t="s">
        <v>358</v>
      </c>
      <c r="C142" s="76"/>
      <c r="D142" s="73"/>
      <c r="E142" s="104"/>
      <c r="F142" s="57"/>
      <c r="G142" s="58"/>
      <c r="H142" s="59"/>
      <c r="I142" s="59"/>
      <c r="J142" s="60"/>
      <c r="K142" s="142"/>
      <c r="L142" s="143"/>
      <c r="M142" s="130"/>
      <c r="N142" s="92"/>
      <c r="O142" s="92"/>
      <c r="P142" s="131"/>
      <c r="Q142" s="1"/>
      <c r="R142" s="1"/>
      <c r="S142" s="1"/>
      <c r="T142" s="1"/>
    </row>
    <row r="143" spans="1:20" ht="25.5" hidden="1" outlineLevel="1">
      <c r="A143" s="76" t="s">
        <v>361</v>
      </c>
      <c r="B143" s="100" t="s">
        <v>360</v>
      </c>
      <c r="C143" s="76"/>
      <c r="D143" s="73"/>
      <c r="E143" s="104"/>
      <c r="F143" s="57"/>
      <c r="G143" s="58"/>
      <c r="H143" s="59"/>
      <c r="I143" s="59"/>
      <c r="J143" s="60"/>
      <c r="K143" s="142"/>
      <c r="L143" s="143"/>
      <c r="M143" s="130"/>
      <c r="N143" s="92"/>
      <c r="O143" s="92"/>
      <c r="P143" s="131"/>
      <c r="Q143" s="1"/>
      <c r="R143" s="1"/>
      <c r="S143" s="1"/>
      <c r="T143" s="1"/>
    </row>
    <row r="144" spans="1:20" ht="25.5" hidden="1" outlineLevel="1">
      <c r="A144" s="76" t="s">
        <v>363</v>
      </c>
      <c r="B144" s="100" t="s">
        <v>362</v>
      </c>
      <c r="C144" s="76"/>
      <c r="D144" s="73"/>
      <c r="E144" s="104"/>
      <c r="F144" s="57"/>
      <c r="G144" s="58"/>
      <c r="H144" s="59"/>
      <c r="I144" s="59"/>
      <c r="J144" s="60"/>
      <c r="K144" s="142"/>
      <c r="L144" s="143"/>
      <c r="M144" s="130"/>
      <c r="N144" s="92"/>
      <c r="O144" s="92"/>
      <c r="P144" s="131"/>
      <c r="Q144" s="1"/>
      <c r="R144" s="1"/>
      <c r="S144" s="1"/>
      <c r="T144" s="1"/>
    </row>
    <row r="145" spans="1:20" ht="25.5" hidden="1" outlineLevel="1">
      <c r="A145" s="76" t="s">
        <v>365</v>
      </c>
      <c r="B145" s="100" t="s">
        <v>364</v>
      </c>
      <c r="C145" s="76"/>
      <c r="D145" s="73"/>
      <c r="E145" s="104"/>
      <c r="F145" s="57"/>
      <c r="G145" s="58"/>
      <c r="H145" s="59"/>
      <c r="I145" s="59"/>
      <c r="J145" s="60"/>
      <c r="K145" s="142"/>
      <c r="L145" s="143"/>
      <c r="M145" s="130"/>
      <c r="N145" s="92"/>
      <c r="O145" s="92"/>
      <c r="P145" s="131"/>
      <c r="Q145" s="1"/>
      <c r="R145" s="1"/>
      <c r="S145" s="1"/>
      <c r="T145" s="1"/>
    </row>
    <row r="146" spans="1:20" ht="25.5" hidden="1" outlineLevel="1">
      <c r="A146" s="76" t="s">
        <v>367</v>
      </c>
      <c r="B146" s="100" t="s">
        <v>366</v>
      </c>
      <c r="C146" s="76"/>
      <c r="D146" s="73"/>
      <c r="E146" s="104"/>
      <c r="F146" s="57"/>
      <c r="G146" s="58"/>
      <c r="H146" s="59"/>
      <c r="I146" s="59"/>
      <c r="J146" s="60"/>
      <c r="K146" s="142"/>
      <c r="L146" s="143"/>
      <c r="M146" s="130"/>
      <c r="N146" s="92"/>
      <c r="O146" s="92"/>
      <c r="P146" s="131"/>
      <c r="Q146" s="1"/>
      <c r="R146" s="1"/>
      <c r="S146" s="1"/>
      <c r="T146" s="1"/>
    </row>
    <row r="147" spans="1:20" ht="25.5" hidden="1" outlineLevel="1">
      <c r="A147" s="76" t="s">
        <v>369</v>
      </c>
      <c r="B147" s="100" t="s">
        <v>368</v>
      </c>
      <c r="C147" s="76"/>
      <c r="D147" s="73"/>
      <c r="E147" s="104"/>
      <c r="F147" s="57"/>
      <c r="G147" s="58"/>
      <c r="H147" s="59"/>
      <c r="I147" s="59"/>
      <c r="J147" s="60"/>
      <c r="K147" s="142"/>
      <c r="L147" s="143"/>
      <c r="M147" s="130"/>
      <c r="N147" s="92"/>
      <c r="O147" s="92"/>
      <c r="P147" s="131"/>
      <c r="Q147" s="1"/>
      <c r="R147" s="1"/>
      <c r="S147" s="1"/>
      <c r="T147" s="1"/>
    </row>
    <row r="148" spans="1:20" ht="25.5" hidden="1" outlineLevel="1">
      <c r="A148" s="76" t="s">
        <v>371</v>
      </c>
      <c r="B148" s="100" t="s">
        <v>370</v>
      </c>
      <c r="C148" s="76"/>
      <c r="D148" s="73"/>
      <c r="E148" s="104"/>
      <c r="F148" s="57"/>
      <c r="G148" s="58"/>
      <c r="H148" s="59"/>
      <c r="I148" s="59"/>
      <c r="J148" s="60"/>
      <c r="K148" s="142"/>
      <c r="L148" s="143"/>
      <c r="M148" s="130"/>
      <c r="N148" s="92"/>
      <c r="O148" s="92"/>
      <c r="P148" s="131"/>
      <c r="Q148" s="1"/>
      <c r="R148" s="1"/>
      <c r="S148" s="1"/>
      <c r="T148" s="1"/>
    </row>
    <row r="149" spans="1:20" s="6" customFormat="1" ht="54" customHeight="1" hidden="1" outlineLevel="1">
      <c r="A149" s="50" t="s">
        <v>78</v>
      </c>
      <c r="B149" s="101" t="s">
        <v>458</v>
      </c>
      <c r="C149" s="50">
        <v>100</v>
      </c>
      <c r="D149" s="46">
        <v>100</v>
      </c>
      <c r="E149" s="67">
        <f>+F149+G149+H149+I149+J149</f>
        <v>0</v>
      </c>
      <c r="F149" s="64">
        <f>+F150+F151</f>
        <v>0</v>
      </c>
      <c r="G149" s="64">
        <f>+G150+G151</f>
        <v>0</v>
      </c>
      <c r="H149" s="64">
        <f>+H150+H151</f>
        <v>0</v>
      </c>
      <c r="I149" s="64">
        <f>+I150+I151</f>
        <v>0</v>
      </c>
      <c r="J149" s="78">
        <f>+J150+J151</f>
        <v>0</v>
      </c>
      <c r="K149" s="152">
        <f>+L149+M149+N149+O149+P149</f>
        <v>0</v>
      </c>
      <c r="L149" s="68">
        <f>+L150+L151</f>
        <v>0</v>
      </c>
      <c r="M149" s="68">
        <f>+M150+M151</f>
        <v>0</v>
      </c>
      <c r="N149" s="68">
        <f>+N150+N151</f>
        <v>0</v>
      </c>
      <c r="O149" s="68">
        <f>+O150+O151</f>
        <v>0</v>
      </c>
      <c r="P149" s="129">
        <f>+P150+P151</f>
        <v>0</v>
      </c>
      <c r="Q149" s="13"/>
      <c r="R149" s="13"/>
      <c r="S149" s="13"/>
      <c r="T149" s="13"/>
    </row>
    <row r="150" spans="1:20" s="6" customFormat="1" ht="54" customHeight="1" hidden="1" outlineLevel="1">
      <c r="A150" s="76" t="s">
        <v>373</v>
      </c>
      <c r="B150" s="100" t="s">
        <v>372</v>
      </c>
      <c r="C150" s="50"/>
      <c r="D150" s="46"/>
      <c r="E150" s="67"/>
      <c r="F150" s="64"/>
      <c r="G150" s="64"/>
      <c r="H150" s="64"/>
      <c r="I150" s="64"/>
      <c r="J150" s="78"/>
      <c r="K150" s="152"/>
      <c r="L150" s="68"/>
      <c r="M150" s="68"/>
      <c r="N150" s="68"/>
      <c r="O150" s="68"/>
      <c r="P150" s="129"/>
      <c r="Q150" s="13"/>
      <c r="R150" s="13"/>
      <c r="S150" s="13"/>
      <c r="T150" s="13"/>
    </row>
    <row r="151" spans="1:20" s="6" customFormat="1" ht="54" customHeight="1" hidden="1" outlineLevel="1">
      <c r="A151" s="76" t="s">
        <v>375</v>
      </c>
      <c r="B151" s="100" t="s">
        <v>374</v>
      </c>
      <c r="C151" s="50"/>
      <c r="D151" s="46"/>
      <c r="E151" s="67"/>
      <c r="F151" s="64"/>
      <c r="G151" s="64"/>
      <c r="H151" s="64"/>
      <c r="I151" s="64"/>
      <c r="J151" s="78"/>
      <c r="K151" s="152"/>
      <c r="L151" s="68"/>
      <c r="M151" s="68"/>
      <c r="N151" s="68"/>
      <c r="O151" s="68"/>
      <c r="P151" s="129"/>
      <c r="Q151" s="13"/>
      <c r="R151" s="13"/>
      <c r="S151" s="13"/>
      <c r="T151" s="13"/>
    </row>
    <row r="152" spans="1:24" ht="22.5" customHeight="1" collapsed="1">
      <c r="A152" s="50" t="s">
        <v>80</v>
      </c>
      <c r="B152" s="101" t="s">
        <v>79</v>
      </c>
      <c r="C152" s="50"/>
      <c r="D152" s="46"/>
      <c r="E152" s="103">
        <f>F152+G152+H152+I152+J152</f>
        <v>1</v>
      </c>
      <c r="F152" s="65">
        <f>+F153+F156</f>
        <v>0</v>
      </c>
      <c r="G152" s="65">
        <f>+G153+G156</f>
        <v>0</v>
      </c>
      <c r="H152" s="65">
        <f>+H153+H156</f>
        <v>1</v>
      </c>
      <c r="I152" s="65">
        <f>+I153+I156</f>
        <v>0</v>
      </c>
      <c r="J152" s="70">
        <f>+J153+J156</f>
        <v>0</v>
      </c>
      <c r="K152" s="139">
        <v>0</v>
      </c>
      <c r="L152" s="128">
        <f>+L153+L156</f>
        <v>0</v>
      </c>
      <c r="M152" s="128">
        <f>+M153+M156</f>
        <v>0</v>
      </c>
      <c r="N152" s="128">
        <f>+N153+N156</f>
        <v>0</v>
      </c>
      <c r="O152" s="128">
        <f>+O153+O156</f>
        <v>0</v>
      </c>
      <c r="P152" s="147">
        <f>+P153+P156</f>
        <v>0</v>
      </c>
      <c r="Q152" s="14"/>
      <c r="R152" s="14"/>
      <c r="S152" s="14"/>
      <c r="T152" s="14"/>
      <c r="U152" s="14"/>
      <c r="V152" s="14"/>
      <c r="W152" s="14"/>
      <c r="X152" s="14"/>
    </row>
    <row r="153" spans="1:24" s="6" customFormat="1" ht="24" customHeight="1">
      <c r="A153" s="50" t="s">
        <v>425</v>
      </c>
      <c r="B153" s="101" t="s">
        <v>426</v>
      </c>
      <c r="C153" s="50" t="s">
        <v>848</v>
      </c>
      <c r="D153" s="46"/>
      <c r="E153" s="103">
        <f>+F153+G153+H153+I153+J153</f>
        <v>0</v>
      </c>
      <c r="F153" s="65">
        <f>+F154+F155</f>
        <v>0</v>
      </c>
      <c r="G153" s="65">
        <f>+G154+G155</f>
        <v>0</v>
      </c>
      <c r="H153" s="65">
        <f>+H154+H155</f>
        <v>0</v>
      </c>
      <c r="I153" s="65">
        <f>+I154+I155</f>
        <v>0</v>
      </c>
      <c r="J153" s="70">
        <f>+J154+J155</f>
        <v>0</v>
      </c>
      <c r="K153" s="139">
        <f>+L153+M153+N153+O153+P153</f>
        <v>0</v>
      </c>
      <c r="L153" s="128">
        <f>+L154+L155</f>
        <v>0</v>
      </c>
      <c r="M153" s="128">
        <f>+M154+M155</f>
        <v>0</v>
      </c>
      <c r="N153" s="128">
        <f>+N154+N155</f>
        <v>0</v>
      </c>
      <c r="O153" s="128">
        <f>+O154+O155</f>
        <v>0</v>
      </c>
      <c r="P153" s="147">
        <f>+P154+P155</f>
        <v>0</v>
      </c>
      <c r="Q153" s="15"/>
      <c r="R153" s="15"/>
      <c r="S153" s="15"/>
      <c r="T153" s="15"/>
      <c r="U153" s="15"/>
      <c r="V153" s="15"/>
      <c r="W153" s="15"/>
      <c r="X153" s="15"/>
    </row>
    <row r="154" spans="1:24" ht="30" customHeight="1">
      <c r="A154" s="10" t="s">
        <v>386</v>
      </c>
      <c r="B154" s="100" t="s">
        <v>421</v>
      </c>
      <c r="C154" s="124"/>
      <c r="D154" s="125"/>
      <c r="E154" s="104">
        <f>F154+G154+H154+I154+J154</f>
        <v>0</v>
      </c>
      <c r="F154" s="57"/>
      <c r="G154" s="58"/>
      <c r="H154" s="59"/>
      <c r="I154" s="59"/>
      <c r="J154" s="60"/>
      <c r="K154" s="142">
        <f>L154+M154+N154+O154+P154</f>
        <v>0</v>
      </c>
      <c r="L154" s="143"/>
      <c r="M154" s="130"/>
      <c r="N154" s="92"/>
      <c r="O154" s="92"/>
      <c r="P154" s="131"/>
      <c r="Q154" s="14"/>
      <c r="R154" s="14"/>
      <c r="S154" s="14"/>
      <c r="T154" s="14"/>
      <c r="U154" s="14"/>
      <c r="V154" s="14"/>
      <c r="W154" s="14"/>
      <c r="X154" s="14"/>
    </row>
    <row r="155" spans="1:24" ht="25.5">
      <c r="A155" s="10" t="s">
        <v>666</v>
      </c>
      <c r="B155" s="100" t="s">
        <v>422</v>
      </c>
      <c r="C155" s="124"/>
      <c r="D155" s="125"/>
      <c r="E155" s="104">
        <f>F155+G155+H155+I155+J155</f>
        <v>0</v>
      </c>
      <c r="F155" s="57"/>
      <c r="G155" s="58"/>
      <c r="H155" s="59"/>
      <c r="I155" s="59"/>
      <c r="J155" s="60"/>
      <c r="K155" s="142">
        <f>L155+M155+N155+O155+P155</f>
        <v>0</v>
      </c>
      <c r="L155" s="143"/>
      <c r="M155" s="130"/>
      <c r="N155" s="92"/>
      <c r="O155" s="92"/>
      <c r="P155" s="131"/>
      <c r="Q155" s="14"/>
      <c r="R155" s="14"/>
      <c r="S155" s="14"/>
      <c r="T155" s="14"/>
      <c r="U155" s="14"/>
      <c r="V155" s="14"/>
      <c r="W155" s="14"/>
      <c r="X155" s="14"/>
    </row>
    <row r="156" spans="1:24" s="6" customFormat="1" ht="30" customHeight="1">
      <c r="A156" s="50" t="s">
        <v>82</v>
      </c>
      <c r="B156" s="101" t="s">
        <v>81</v>
      </c>
      <c r="C156" s="50">
        <v>100</v>
      </c>
      <c r="D156" s="46">
        <v>100</v>
      </c>
      <c r="E156" s="103">
        <f>F156+G156+H156+I156+J156</f>
        <v>1</v>
      </c>
      <c r="F156" s="51">
        <f>+F157+F158</f>
        <v>0</v>
      </c>
      <c r="G156" s="51">
        <f>+G157+G158</f>
        <v>0</v>
      </c>
      <c r="H156" s="51">
        <f>+H157+H158</f>
        <v>1</v>
      </c>
      <c r="I156" s="51">
        <f>+I157+I158</f>
        <v>0</v>
      </c>
      <c r="J156" s="52">
        <f>+J157+J158</f>
        <v>0</v>
      </c>
      <c r="K156" s="139">
        <f>L156+M156+N156+O156+P156</f>
        <v>0</v>
      </c>
      <c r="L156" s="140">
        <f>+L157+L158</f>
        <v>0</v>
      </c>
      <c r="M156" s="140">
        <f>+M157+M158</f>
        <v>0</v>
      </c>
      <c r="N156" s="140">
        <f>+N157+N158</f>
        <v>0</v>
      </c>
      <c r="O156" s="140">
        <f>+O157+O158</f>
        <v>0</v>
      </c>
      <c r="P156" s="141">
        <f>+P157+P158</f>
        <v>0</v>
      </c>
      <c r="Q156" s="15"/>
      <c r="R156" s="15"/>
      <c r="S156" s="15"/>
      <c r="T156" s="15"/>
      <c r="U156" s="15"/>
      <c r="V156" s="15"/>
      <c r="W156" s="15"/>
      <c r="X156" s="15"/>
    </row>
    <row r="157" spans="1:21" ht="30" customHeight="1">
      <c r="A157" s="10" t="s">
        <v>668</v>
      </c>
      <c r="B157" s="100" t="s">
        <v>423</v>
      </c>
      <c r="C157" s="122"/>
      <c r="D157" s="123"/>
      <c r="E157" s="103">
        <f>F157+G157+H157+I157+J157</f>
        <v>1</v>
      </c>
      <c r="F157" s="79"/>
      <c r="G157" s="80"/>
      <c r="H157" s="81">
        <v>1</v>
      </c>
      <c r="I157" s="81"/>
      <c r="J157" s="82"/>
      <c r="K157" s="139">
        <f>L157+M157+N157+O157+P157</f>
        <v>0</v>
      </c>
      <c r="L157" s="134"/>
      <c r="M157" s="133"/>
      <c r="N157" s="134">
        <v>0</v>
      </c>
      <c r="O157" s="134"/>
      <c r="P157" s="135"/>
      <c r="Q157" s="1"/>
      <c r="R157" s="1"/>
      <c r="S157" s="1"/>
      <c r="T157" s="1"/>
      <c r="U157" s="1"/>
    </row>
    <row r="158" spans="1:21" ht="42.75" customHeight="1">
      <c r="A158" s="10" t="s">
        <v>667</v>
      </c>
      <c r="B158" s="100" t="s">
        <v>424</v>
      </c>
      <c r="C158" s="47"/>
      <c r="D158" s="49"/>
      <c r="E158" s="103">
        <f>F158+G158+H158+I158+J158</f>
        <v>0</v>
      </c>
      <c r="F158" s="83"/>
      <c r="G158" s="80"/>
      <c r="H158" s="81"/>
      <c r="I158" s="81"/>
      <c r="J158" s="82"/>
      <c r="K158" s="139">
        <f>L158+M158+N158+O158+P158</f>
        <v>0</v>
      </c>
      <c r="L158" s="153"/>
      <c r="M158" s="133"/>
      <c r="N158" s="134"/>
      <c r="O158" s="134"/>
      <c r="P158" s="135"/>
      <c r="Q158" s="1"/>
      <c r="R158" s="1"/>
      <c r="S158" s="1"/>
      <c r="T158" s="1"/>
      <c r="U158" s="1"/>
    </row>
    <row r="159" spans="1:21" ht="18.75" customHeight="1">
      <c r="A159" s="50" t="s">
        <v>847</v>
      </c>
      <c r="B159" s="101"/>
      <c r="C159" s="67"/>
      <c r="D159" s="78"/>
      <c r="E159" s="107">
        <f aca="true" t="shared" si="19" ref="E159:P159">E9+E60</f>
        <v>273181</v>
      </c>
      <c r="F159" s="84">
        <f t="shared" si="19"/>
        <v>199344</v>
      </c>
      <c r="G159" s="84">
        <f t="shared" si="19"/>
        <v>30461</v>
      </c>
      <c r="H159" s="84">
        <f t="shared" si="19"/>
        <v>30183</v>
      </c>
      <c r="I159" s="84">
        <f t="shared" si="19"/>
        <v>11072</v>
      </c>
      <c r="J159" s="85">
        <f t="shared" si="19"/>
        <v>2121</v>
      </c>
      <c r="K159" s="154">
        <f t="shared" si="19"/>
        <v>251569</v>
      </c>
      <c r="L159" s="155">
        <f t="shared" si="19"/>
        <v>190028</v>
      </c>
      <c r="M159" s="155">
        <f t="shared" si="19"/>
        <v>24870.123</v>
      </c>
      <c r="N159" s="155">
        <f t="shared" si="19"/>
        <v>23913.763</v>
      </c>
      <c r="O159" s="155">
        <f t="shared" si="19"/>
        <v>10714.392</v>
      </c>
      <c r="P159" s="156">
        <f t="shared" si="19"/>
        <v>2042.722</v>
      </c>
      <c r="Q159" s="1"/>
      <c r="R159" s="1"/>
      <c r="S159" s="1"/>
      <c r="T159" s="1"/>
      <c r="U159" s="1"/>
    </row>
    <row r="160" spans="1:21" s="17" customFormat="1" ht="20.25" customHeight="1">
      <c r="A160" s="50" t="s">
        <v>84</v>
      </c>
      <c r="B160" s="101" t="s">
        <v>83</v>
      </c>
      <c r="C160" s="124"/>
      <c r="D160" s="125"/>
      <c r="E160" s="108">
        <f aca="true" t="shared" si="20" ref="E160:P160">+E161</f>
        <v>312672.9</v>
      </c>
      <c r="F160" s="86">
        <f t="shared" si="20"/>
        <v>312672.9</v>
      </c>
      <c r="G160" s="86">
        <f t="shared" si="20"/>
        <v>0</v>
      </c>
      <c r="H160" s="86">
        <f t="shared" si="20"/>
        <v>0</v>
      </c>
      <c r="I160" s="86">
        <f t="shared" si="20"/>
        <v>0</v>
      </c>
      <c r="J160" s="87">
        <f t="shared" si="20"/>
        <v>0</v>
      </c>
      <c r="K160" s="157">
        <f t="shared" si="20"/>
        <v>312672.9</v>
      </c>
      <c r="L160" s="158">
        <f t="shared" si="20"/>
        <v>312672.9</v>
      </c>
      <c r="M160" s="158">
        <f t="shared" si="20"/>
        <v>0</v>
      </c>
      <c r="N160" s="158">
        <f t="shared" si="20"/>
        <v>0</v>
      </c>
      <c r="O160" s="158">
        <f t="shared" si="20"/>
        <v>0</v>
      </c>
      <c r="P160" s="159">
        <f t="shared" si="20"/>
        <v>0</v>
      </c>
      <c r="Q160" s="16"/>
      <c r="R160" s="16"/>
      <c r="S160" s="16"/>
      <c r="T160" s="16"/>
      <c r="U160" s="16"/>
    </row>
    <row r="161" spans="1:21" s="6" customFormat="1" ht="24.75" customHeight="1">
      <c r="A161" s="69" t="s">
        <v>86</v>
      </c>
      <c r="B161" s="101" t="s">
        <v>85</v>
      </c>
      <c r="C161" s="50"/>
      <c r="D161" s="46"/>
      <c r="E161" s="109">
        <f aca="true" t="shared" si="21" ref="E161:P161">+E162+E173</f>
        <v>312672.9</v>
      </c>
      <c r="F161" s="88">
        <f t="shared" si="21"/>
        <v>312672.9</v>
      </c>
      <c r="G161" s="88">
        <f t="shared" si="21"/>
        <v>0</v>
      </c>
      <c r="H161" s="88">
        <f t="shared" si="21"/>
        <v>0</v>
      </c>
      <c r="I161" s="88">
        <f t="shared" si="21"/>
        <v>0</v>
      </c>
      <c r="J161" s="89">
        <f t="shared" si="21"/>
        <v>0</v>
      </c>
      <c r="K161" s="160">
        <f t="shared" si="21"/>
        <v>312672.9</v>
      </c>
      <c r="L161" s="161">
        <f t="shared" si="21"/>
        <v>312672.9</v>
      </c>
      <c r="M161" s="161">
        <f t="shared" si="21"/>
        <v>0</v>
      </c>
      <c r="N161" s="161">
        <f t="shared" si="21"/>
        <v>0</v>
      </c>
      <c r="O161" s="161">
        <f t="shared" si="21"/>
        <v>0</v>
      </c>
      <c r="P161" s="162">
        <f t="shared" si="21"/>
        <v>0</v>
      </c>
      <c r="Q161" s="13"/>
      <c r="R161" s="13"/>
      <c r="S161" s="13"/>
      <c r="T161" s="13"/>
      <c r="U161" s="13"/>
    </row>
    <row r="162" spans="1:21" ht="24.75" customHeight="1">
      <c r="A162" s="69" t="s">
        <v>88</v>
      </c>
      <c r="B162" s="117" t="s">
        <v>87</v>
      </c>
      <c r="C162" s="50"/>
      <c r="D162" s="46"/>
      <c r="E162" s="109">
        <f aca="true" t="shared" si="22" ref="E162:P162">SUM(E163:E167)</f>
        <v>36716</v>
      </c>
      <c r="F162" s="88">
        <f t="shared" si="22"/>
        <v>36716</v>
      </c>
      <c r="G162" s="88">
        <f t="shared" si="22"/>
        <v>0</v>
      </c>
      <c r="H162" s="88">
        <f t="shared" si="22"/>
        <v>0</v>
      </c>
      <c r="I162" s="88">
        <f t="shared" si="22"/>
        <v>0</v>
      </c>
      <c r="J162" s="89">
        <f t="shared" si="22"/>
        <v>0</v>
      </c>
      <c r="K162" s="160">
        <f t="shared" si="22"/>
        <v>36716</v>
      </c>
      <c r="L162" s="161">
        <f t="shared" si="22"/>
        <v>36716</v>
      </c>
      <c r="M162" s="161">
        <f t="shared" si="22"/>
        <v>0</v>
      </c>
      <c r="N162" s="161">
        <f t="shared" si="22"/>
        <v>0</v>
      </c>
      <c r="O162" s="161">
        <f t="shared" si="22"/>
        <v>0</v>
      </c>
      <c r="P162" s="162">
        <f t="shared" si="22"/>
        <v>0</v>
      </c>
      <c r="Q162" s="1"/>
      <c r="R162" s="1"/>
      <c r="S162" s="1"/>
      <c r="T162" s="1"/>
      <c r="U162" s="1"/>
    </row>
    <row r="163" spans="1:21" ht="24.75" customHeight="1">
      <c r="A163" s="10" t="s">
        <v>688</v>
      </c>
      <c r="B163" s="117" t="s">
        <v>692</v>
      </c>
      <c r="C163" s="50"/>
      <c r="D163" s="46"/>
      <c r="E163" s="110">
        <v>35701</v>
      </c>
      <c r="F163" s="90">
        <v>35701</v>
      </c>
      <c r="G163" s="64"/>
      <c r="H163" s="64"/>
      <c r="I163" s="64"/>
      <c r="J163" s="78"/>
      <c r="K163" s="163">
        <v>35701</v>
      </c>
      <c r="L163" s="164">
        <v>35701</v>
      </c>
      <c r="M163" s="68"/>
      <c r="N163" s="68"/>
      <c r="O163" s="68"/>
      <c r="P163" s="129"/>
      <c r="Q163" s="1"/>
      <c r="R163" s="1"/>
      <c r="S163" s="1"/>
      <c r="T163" s="1"/>
      <c r="U163" s="1"/>
    </row>
    <row r="164" spans="1:21" ht="24.75" customHeight="1">
      <c r="A164" s="10" t="s">
        <v>689</v>
      </c>
      <c r="B164" s="100" t="s">
        <v>411</v>
      </c>
      <c r="C164" s="50"/>
      <c r="D164" s="46"/>
      <c r="E164" s="110">
        <v>685</v>
      </c>
      <c r="F164" s="90">
        <v>685</v>
      </c>
      <c r="G164" s="64"/>
      <c r="H164" s="64"/>
      <c r="I164" s="64"/>
      <c r="J164" s="78"/>
      <c r="K164" s="163">
        <v>685</v>
      </c>
      <c r="L164" s="164">
        <v>685</v>
      </c>
      <c r="M164" s="68"/>
      <c r="N164" s="68"/>
      <c r="O164" s="68"/>
      <c r="P164" s="129"/>
      <c r="Q164" s="1"/>
      <c r="R164" s="1"/>
      <c r="S164" s="1"/>
      <c r="T164" s="1"/>
      <c r="U164" s="1"/>
    </row>
    <row r="165" spans="1:21" ht="24.75" customHeight="1">
      <c r="A165" s="10" t="s">
        <v>690</v>
      </c>
      <c r="B165" s="100" t="s">
        <v>411</v>
      </c>
      <c r="C165" s="50"/>
      <c r="D165" s="46"/>
      <c r="E165" s="110">
        <v>22</v>
      </c>
      <c r="F165" s="90">
        <v>22</v>
      </c>
      <c r="G165" s="64"/>
      <c r="H165" s="64"/>
      <c r="I165" s="64"/>
      <c r="J165" s="78"/>
      <c r="K165" s="163">
        <v>22</v>
      </c>
      <c r="L165" s="164">
        <v>22</v>
      </c>
      <c r="M165" s="68"/>
      <c r="N165" s="68"/>
      <c r="O165" s="68"/>
      <c r="P165" s="129"/>
      <c r="Q165" s="1"/>
      <c r="R165" s="1"/>
      <c r="S165" s="1"/>
      <c r="T165" s="1"/>
      <c r="U165" s="1"/>
    </row>
    <row r="166" spans="1:21" ht="24.75" customHeight="1">
      <c r="A166" s="10" t="s">
        <v>691</v>
      </c>
      <c r="B166" s="100" t="s">
        <v>411</v>
      </c>
      <c r="C166" s="50"/>
      <c r="D166" s="46"/>
      <c r="E166" s="110">
        <v>308</v>
      </c>
      <c r="F166" s="90">
        <v>308</v>
      </c>
      <c r="G166" s="64"/>
      <c r="H166" s="64"/>
      <c r="I166" s="64"/>
      <c r="J166" s="78"/>
      <c r="K166" s="163">
        <v>308</v>
      </c>
      <c r="L166" s="164">
        <v>308</v>
      </c>
      <c r="M166" s="68"/>
      <c r="N166" s="68"/>
      <c r="O166" s="68"/>
      <c r="P166" s="129"/>
      <c r="Q166" s="1"/>
      <c r="R166" s="1"/>
      <c r="S166" s="1"/>
      <c r="T166" s="1"/>
      <c r="U166" s="1"/>
    </row>
    <row r="167" spans="1:21" ht="24.75" customHeight="1">
      <c r="A167" s="10" t="s">
        <v>655</v>
      </c>
      <c r="B167" s="100" t="s">
        <v>646</v>
      </c>
      <c r="C167" s="50"/>
      <c r="D167" s="46"/>
      <c r="E167" s="111"/>
      <c r="F167" s="91"/>
      <c r="G167" s="64"/>
      <c r="H167" s="64"/>
      <c r="I167" s="64"/>
      <c r="J167" s="78"/>
      <c r="K167" s="165"/>
      <c r="L167" s="166"/>
      <c r="M167" s="68"/>
      <c r="N167" s="68"/>
      <c r="O167" s="68"/>
      <c r="P167" s="129"/>
      <c r="Q167" s="1"/>
      <c r="R167" s="1"/>
      <c r="S167" s="1"/>
      <c r="T167" s="1"/>
      <c r="U167" s="1"/>
    </row>
    <row r="168" spans="1:21" ht="24.75" customHeight="1" hidden="1" outlineLevel="1">
      <c r="A168" s="69"/>
      <c r="B168" s="101"/>
      <c r="C168" s="50"/>
      <c r="D168" s="46"/>
      <c r="E168" s="67"/>
      <c r="F168" s="64"/>
      <c r="G168" s="64"/>
      <c r="H168" s="64"/>
      <c r="I168" s="64"/>
      <c r="J168" s="78"/>
      <c r="K168" s="152"/>
      <c r="L168" s="68"/>
      <c r="M168" s="68"/>
      <c r="N168" s="68"/>
      <c r="O168" s="68"/>
      <c r="P168" s="129"/>
      <c r="Q168" s="1"/>
      <c r="R168" s="1"/>
      <c r="S168" s="1"/>
      <c r="T168" s="1"/>
      <c r="U168" s="1"/>
    </row>
    <row r="169" spans="1:21" ht="24.75" customHeight="1" hidden="1" outlineLevel="1">
      <c r="A169" s="69"/>
      <c r="B169" s="101"/>
      <c r="C169" s="50"/>
      <c r="D169" s="46"/>
      <c r="E169" s="67"/>
      <c r="F169" s="64"/>
      <c r="G169" s="64"/>
      <c r="H169" s="64"/>
      <c r="I169" s="64"/>
      <c r="J169" s="78"/>
      <c r="K169" s="152"/>
      <c r="L169" s="68"/>
      <c r="M169" s="68"/>
      <c r="N169" s="68"/>
      <c r="O169" s="68"/>
      <c r="P169" s="129"/>
      <c r="Q169" s="1"/>
      <c r="R169" s="1"/>
      <c r="S169" s="1"/>
      <c r="T169" s="1"/>
      <c r="U169" s="1"/>
    </row>
    <row r="170" spans="1:21" ht="24.75" customHeight="1" hidden="1" outlineLevel="1">
      <c r="A170" s="69"/>
      <c r="B170" s="101"/>
      <c r="C170" s="50"/>
      <c r="D170" s="46"/>
      <c r="E170" s="67"/>
      <c r="F170" s="64"/>
      <c r="G170" s="64"/>
      <c r="H170" s="64"/>
      <c r="I170" s="64"/>
      <c r="J170" s="78"/>
      <c r="K170" s="152"/>
      <c r="L170" s="68"/>
      <c r="M170" s="68"/>
      <c r="N170" s="68"/>
      <c r="O170" s="68"/>
      <c r="P170" s="129"/>
      <c r="Q170" s="1"/>
      <c r="R170" s="1"/>
      <c r="S170" s="1"/>
      <c r="T170" s="1"/>
      <c r="U170" s="1"/>
    </row>
    <row r="171" spans="1:21" ht="24.75" customHeight="1" hidden="1" outlineLevel="1">
      <c r="A171" s="69"/>
      <c r="B171" s="101"/>
      <c r="C171" s="50"/>
      <c r="D171" s="46"/>
      <c r="E171" s="67"/>
      <c r="F171" s="64"/>
      <c r="G171" s="64"/>
      <c r="H171" s="64"/>
      <c r="I171" s="64"/>
      <c r="J171" s="78"/>
      <c r="K171" s="152"/>
      <c r="L171" s="68"/>
      <c r="M171" s="68"/>
      <c r="N171" s="68"/>
      <c r="O171" s="68"/>
      <c r="P171" s="129"/>
      <c r="Q171" s="1"/>
      <c r="R171" s="1"/>
      <c r="S171" s="1"/>
      <c r="T171" s="1"/>
      <c r="U171" s="1"/>
    </row>
    <row r="172" spans="1:21" ht="24.75" customHeight="1" hidden="1" outlineLevel="1">
      <c r="A172" s="69"/>
      <c r="B172" s="101"/>
      <c r="C172" s="50"/>
      <c r="D172" s="46"/>
      <c r="E172" s="67"/>
      <c r="F172" s="64"/>
      <c r="G172" s="64"/>
      <c r="H172" s="64"/>
      <c r="I172" s="64"/>
      <c r="J172" s="78"/>
      <c r="K172" s="152"/>
      <c r="L172" s="68"/>
      <c r="M172" s="68"/>
      <c r="N172" s="68"/>
      <c r="O172" s="68"/>
      <c r="P172" s="129"/>
      <c r="Q172" s="1"/>
      <c r="R172" s="1"/>
      <c r="S172" s="1"/>
      <c r="T172" s="1"/>
      <c r="U172" s="1"/>
    </row>
    <row r="173" spans="1:21" ht="24.75" customHeight="1" collapsed="1">
      <c r="A173" s="69" t="s">
        <v>656</v>
      </c>
      <c r="B173" s="117" t="s">
        <v>647</v>
      </c>
      <c r="C173" s="50"/>
      <c r="D173" s="46"/>
      <c r="E173" s="109">
        <f aca="true" t="shared" si="23" ref="E173:P173">SUM(E174:E187)+E197</f>
        <v>275956.9</v>
      </c>
      <c r="F173" s="88">
        <f t="shared" si="23"/>
        <v>275956.9</v>
      </c>
      <c r="G173" s="88">
        <f t="shared" si="23"/>
        <v>0</v>
      </c>
      <c r="H173" s="88">
        <f t="shared" si="23"/>
        <v>0</v>
      </c>
      <c r="I173" s="88">
        <f t="shared" si="23"/>
        <v>0</v>
      </c>
      <c r="J173" s="89">
        <f t="shared" si="23"/>
        <v>0</v>
      </c>
      <c r="K173" s="160">
        <f t="shared" si="23"/>
        <v>275956.9</v>
      </c>
      <c r="L173" s="161">
        <f t="shared" si="23"/>
        <v>275956.9</v>
      </c>
      <c r="M173" s="161">
        <f t="shared" si="23"/>
        <v>0</v>
      </c>
      <c r="N173" s="161">
        <f t="shared" si="23"/>
        <v>0</v>
      </c>
      <c r="O173" s="161">
        <f t="shared" si="23"/>
        <v>0</v>
      </c>
      <c r="P173" s="162">
        <f t="shared" si="23"/>
        <v>0</v>
      </c>
      <c r="Q173" s="1"/>
      <c r="R173" s="1"/>
      <c r="S173" s="1"/>
      <c r="T173" s="1"/>
      <c r="U173" s="1"/>
    </row>
    <row r="174" spans="1:21" ht="24.75" customHeight="1">
      <c r="A174" s="10" t="s">
        <v>657</v>
      </c>
      <c r="B174" s="100" t="s">
        <v>59</v>
      </c>
      <c r="C174" s="50"/>
      <c r="D174" s="46"/>
      <c r="E174" s="111">
        <v>7886</v>
      </c>
      <c r="F174" s="91">
        <v>7886</v>
      </c>
      <c r="G174" s="64"/>
      <c r="H174" s="64"/>
      <c r="I174" s="64"/>
      <c r="J174" s="78"/>
      <c r="K174" s="165">
        <v>7886</v>
      </c>
      <c r="L174" s="166">
        <v>7886</v>
      </c>
      <c r="M174" s="68"/>
      <c r="N174" s="68"/>
      <c r="O174" s="68"/>
      <c r="P174" s="129"/>
      <c r="Q174" s="1"/>
      <c r="R174" s="1"/>
      <c r="S174" s="1"/>
      <c r="T174" s="1"/>
      <c r="U174" s="1"/>
    </row>
    <row r="175" spans="1:21" ht="24.75" customHeight="1">
      <c r="A175" s="10" t="s">
        <v>658</v>
      </c>
      <c r="B175" s="100" t="s">
        <v>60</v>
      </c>
      <c r="C175" s="50"/>
      <c r="D175" s="46"/>
      <c r="E175" s="111">
        <v>1749</v>
      </c>
      <c r="F175" s="91">
        <v>1749</v>
      </c>
      <c r="G175" s="64"/>
      <c r="H175" s="64"/>
      <c r="I175" s="64"/>
      <c r="J175" s="78"/>
      <c r="K175" s="165">
        <v>1749</v>
      </c>
      <c r="L175" s="166">
        <v>1749</v>
      </c>
      <c r="M175" s="68"/>
      <c r="N175" s="68"/>
      <c r="O175" s="68"/>
      <c r="P175" s="129"/>
      <c r="Q175" s="1"/>
      <c r="R175" s="1"/>
      <c r="S175" s="1"/>
      <c r="T175" s="1"/>
      <c r="U175" s="1"/>
    </row>
    <row r="176" spans="1:21" ht="24.75" customHeight="1">
      <c r="A176" s="10" t="s">
        <v>693</v>
      </c>
      <c r="B176" s="100" t="s">
        <v>61</v>
      </c>
      <c r="C176" s="50"/>
      <c r="D176" s="46"/>
      <c r="E176" s="111">
        <v>559</v>
      </c>
      <c r="F176" s="91">
        <v>559</v>
      </c>
      <c r="G176" s="64"/>
      <c r="H176" s="64"/>
      <c r="I176" s="64"/>
      <c r="J176" s="78"/>
      <c r="K176" s="165">
        <v>559</v>
      </c>
      <c r="L176" s="166">
        <v>559</v>
      </c>
      <c r="M176" s="68"/>
      <c r="N176" s="68"/>
      <c r="O176" s="68"/>
      <c r="P176" s="129"/>
      <c r="Q176" s="1"/>
      <c r="R176" s="1"/>
      <c r="S176" s="1"/>
      <c r="T176" s="1"/>
      <c r="U176" s="1"/>
    </row>
    <row r="177" spans="1:21" ht="24.75" customHeight="1">
      <c r="A177" s="10" t="s">
        <v>659</v>
      </c>
      <c r="B177" s="100" t="s">
        <v>695</v>
      </c>
      <c r="C177" s="50"/>
      <c r="D177" s="46"/>
      <c r="E177" s="111"/>
      <c r="F177" s="91"/>
      <c r="G177" s="64"/>
      <c r="H177" s="64"/>
      <c r="I177" s="64"/>
      <c r="J177" s="78"/>
      <c r="K177" s="165"/>
      <c r="L177" s="166"/>
      <c r="M177" s="68"/>
      <c r="N177" s="68"/>
      <c r="O177" s="68"/>
      <c r="P177" s="129"/>
      <c r="Q177" s="1"/>
      <c r="R177" s="1"/>
      <c r="S177" s="1"/>
      <c r="T177" s="1"/>
      <c r="U177" s="1"/>
    </row>
    <row r="178" spans="1:21" ht="24.75" customHeight="1">
      <c r="A178" s="10" t="s">
        <v>694</v>
      </c>
      <c r="B178" s="100" t="s">
        <v>696</v>
      </c>
      <c r="C178" s="50"/>
      <c r="D178" s="46"/>
      <c r="E178" s="111">
        <v>106736</v>
      </c>
      <c r="F178" s="91">
        <v>106736</v>
      </c>
      <c r="G178" s="64"/>
      <c r="H178" s="64"/>
      <c r="I178" s="64"/>
      <c r="J178" s="78"/>
      <c r="K178" s="165">
        <v>106736</v>
      </c>
      <c r="L178" s="166">
        <v>106736</v>
      </c>
      <c r="M178" s="68"/>
      <c r="N178" s="68"/>
      <c r="O178" s="68"/>
      <c r="P178" s="129"/>
      <c r="Q178" s="1"/>
      <c r="R178" s="1"/>
      <c r="S178" s="1"/>
      <c r="T178" s="1"/>
      <c r="U178" s="1"/>
    </row>
    <row r="179" spans="1:21" ht="24.75" customHeight="1">
      <c r="A179" s="10" t="s">
        <v>213</v>
      </c>
      <c r="B179" s="100" t="s">
        <v>223</v>
      </c>
      <c r="C179" s="50"/>
      <c r="D179" s="46"/>
      <c r="E179" s="111">
        <v>2935</v>
      </c>
      <c r="F179" s="91">
        <v>2935</v>
      </c>
      <c r="G179" s="64"/>
      <c r="H179" s="64"/>
      <c r="I179" s="64"/>
      <c r="J179" s="78"/>
      <c r="K179" s="165">
        <v>2935</v>
      </c>
      <c r="L179" s="166">
        <v>2935</v>
      </c>
      <c r="M179" s="68"/>
      <c r="N179" s="68"/>
      <c r="O179" s="68"/>
      <c r="P179" s="129"/>
      <c r="Q179" s="1"/>
      <c r="R179" s="1"/>
      <c r="S179" s="1"/>
      <c r="T179" s="1"/>
      <c r="U179" s="1"/>
    </row>
    <row r="180" spans="1:21" ht="24.75" customHeight="1">
      <c r="A180" s="10" t="s">
        <v>214</v>
      </c>
      <c r="B180" s="100" t="s">
        <v>224</v>
      </c>
      <c r="C180" s="50"/>
      <c r="D180" s="46"/>
      <c r="E180" s="111">
        <v>24846</v>
      </c>
      <c r="F180" s="91">
        <v>24846</v>
      </c>
      <c r="G180" s="64"/>
      <c r="H180" s="64"/>
      <c r="I180" s="64"/>
      <c r="J180" s="78"/>
      <c r="K180" s="165">
        <v>24846</v>
      </c>
      <c r="L180" s="166">
        <v>24846</v>
      </c>
      <c r="M180" s="68"/>
      <c r="N180" s="68"/>
      <c r="O180" s="68"/>
      <c r="P180" s="129"/>
      <c r="Q180" s="1"/>
      <c r="R180" s="1"/>
      <c r="S180" s="1"/>
      <c r="T180" s="1"/>
      <c r="U180" s="1"/>
    </row>
    <row r="181" spans="1:21" ht="24.75" customHeight="1">
      <c r="A181" s="10" t="s">
        <v>215</v>
      </c>
      <c r="B181" s="100" t="s">
        <v>225</v>
      </c>
      <c r="C181" s="50"/>
      <c r="D181" s="46"/>
      <c r="E181" s="111">
        <v>101</v>
      </c>
      <c r="F181" s="91">
        <v>101</v>
      </c>
      <c r="G181" s="64"/>
      <c r="H181" s="64"/>
      <c r="I181" s="64"/>
      <c r="J181" s="78"/>
      <c r="K181" s="165">
        <v>101</v>
      </c>
      <c r="L181" s="166">
        <v>101</v>
      </c>
      <c r="M181" s="68"/>
      <c r="N181" s="68"/>
      <c r="O181" s="68"/>
      <c r="P181" s="129"/>
      <c r="Q181" s="1"/>
      <c r="R181" s="1"/>
      <c r="S181" s="1"/>
      <c r="T181" s="1"/>
      <c r="U181" s="1"/>
    </row>
    <row r="182" spans="1:21" ht="24.75" customHeight="1">
      <c r="A182" s="10" t="s">
        <v>216</v>
      </c>
      <c r="B182" s="100" t="s">
        <v>221</v>
      </c>
      <c r="C182" s="50"/>
      <c r="D182" s="46"/>
      <c r="E182" s="111">
        <v>261</v>
      </c>
      <c r="F182" s="91">
        <v>261</v>
      </c>
      <c r="G182" s="64"/>
      <c r="H182" s="64"/>
      <c r="I182" s="64"/>
      <c r="J182" s="78"/>
      <c r="K182" s="165">
        <v>261</v>
      </c>
      <c r="L182" s="166">
        <v>261</v>
      </c>
      <c r="M182" s="68"/>
      <c r="N182" s="68"/>
      <c r="O182" s="68"/>
      <c r="P182" s="129"/>
      <c r="Q182" s="1"/>
      <c r="R182" s="1"/>
      <c r="S182" s="1"/>
      <c r="T182" s="1"/>
      <c r="U182" s="1"/>
    </row>
    <row r="183" spans="1:21" ht="24.75" customHeight="1">
      <c r="A183" s="10" t="s">
        <v>217</v>
      </c>
      <c r="B183" s="100" t="s">
        <v>221</v>
      </c>
      <c r="C183" s="50"/>
      <c r="D183" s="46"/>
      <c r="E183" s="111">
        <v>420</v>
      </c>
      <c r="F183" s="91">
        <v>420</v>
      </c>
      <c r="G183" s="64"/>
      <c r="H183" s="64"/>
      <c r="I183" s="64"/>
      <c r="J183" s="78"/>
      <c r="K183" s="165">
        <v>420</v>
      </c>
      <c r="L183" s="166">
        <v>420</v>
      </c>
      <c r="M183" s="68"/>
      <c r="N183" s="68"/>
      <c r="O183" s="68"/>
      <c r="P183" s="129"/>
      <c r="Q183" s="1"/>
      <c r="R183" s="1"/>
      <c r="S183" s="1"/>
      <c r="T183" s="1"/>
      <c r="U183" s="1"/>
    </row>
    <row r="184" spans="1:21" ht="24.75" customHeight="1">
      <c r="A184" s="10" t="s">
        <v>669</v>
      </c>
      <c r="B184" s="100" t="s">
        <v>222</v>
      </c>
      <c r="C184" s="50"/>
      <c r="D184" s="46"/>
      <c r="E184" s="111">
        <v>16700</v>
      </c>
      <c r="F184" s="91">
        <v>16700</v>
      </c>
      <c r="G184" s="64"/>
      <c r="H184" s="64"/>
      <c r="I184" s="64"/>
      <c r="J184" s="78"/>
      <c r="K184" s="165">
        <v>16700</v>
      </c>
      <c r="L184" s="166">
        <v>16700</v>
      </c>
      <c r="M184" s="68"/>
      <c r="N184" s="68"/>
      <c r="O184" s="68"/>
      <c r="P184" s="129"/>
      <c r="Q184" s="1"/>
      <c r="R184" s="1"/>
      <c r="S184" s="1"/>
      <c r="T184" s="1"/>
      <c r="U184" s="1"/>
    </row>
    <row r="185" spans="1:21" ht="24.75" customHeight="1">
      <c r="A185" s="10" t="s">
        <v>218</v>
      </c>
      <c r="B185" s="100" t="s">
        <v>648</v>
      </c>
      <c r="C185" s="50"/>
      <c r="D185" s="46"/>
      <c r="E185" s="111">
        <v>12</v>
      </c>
      <c r="F185" s="91">
        <v>12</v>
      </c>
      <c r="G185" s="64"/>
      <c r="H185" s="64"/>
      <c r="I185" s="64"/>
      <c r="J185" s="78"/>
      <c r="K185" s="165">
        <v>12</v>
      </c>
      <c r="L185" s="166">
        <v>12</v>
      </c>
      <c r="M185" s="68"/>
      <c r="N185" s="68"/>
      <c r="O185" s="68"/>
      <c r="P185" s="129"/>
      <c r="Q185" s="1"/>
      <c r="R185" s="1"/>
      <c r="S185" s="1"/>
      <c r="T185" s="1"/>
      <c r="U185" s="1"/>
    </row>
    <row r="186" spans="1:21" ht="24.75" customHeight="1">
      <c r="A186" s="10" t="s">
        <v>219</v>
      </c>
      <c r="B186" s="100" t="s">
        <v>409</v>
      </c>
      <c r="C186" s="50"/>
      <c r="D186" s="46"/>
      <c r="E186" s="111">
        <v>1102.9</v>
      </c>
      <c r="F186" s="91">
        <v>1102.9</v>
      </c>
      <c r="G186" s="64"/>
      <c r="H186" s="64"/>
      <c r="I186" s="64"/>
      <c r="J186" s="78"/>
      <c r="K186" s="165">
        <v>1102.9</v>
      </c>
      <c r="L186" s="166">
        <v>1102.9</v>
      </c>
      <c r="M186" s="68"/>
      <c r="N186" s="68"/>
      <c r="O186" s="68"/>
      <c r="P186" s="129"/>
      <c r="Q186" s="1"/>
      <c r="R186" s="1"/>
      <c r="S186" s="1"/>
      <c r="T186" s="1"/>
      <c r="U186" s="1"/>
    </row>
    <row r="187" spans="1:21" ht="24.75" customHeight="1" hidden="1" outlineLevel="1">
      <c r="A187" s="10"/>
      <c r="B187" s="100"/>
      <c r="C187" s="50"/>
      <c r="D187" s="46"/>
      <c r="E187" s="111"/>
      <c r="F187" s="91"/>
      <c r="G187" s="64"/>
      <c r="H187" s="64"/>
      <c r="I187" s="64"/>
      <c r="J187" s="78"/>
      <c r="K187" s="165"/>
      <c r="L187" s="166"/>
      <c r="M187" s="68"/>
      <c r="N187" s="68"/>
      <c r="O187" s="68"/>
      <c r="P187" s="129"/>
      <c r="Q187" s="1"/>
      <c r="R187" s="1"/>
      <c r="S187" s="1"/>
      <c r="T187" s="1"/>
      <c r="U187" s="1"/>
    </row>
    <row r="188" spans="1:21" ht="24.75" customHeight="1" hidden="1" outlineLevel="1">
      <c r="A188" s="69"/>
      <c r="B188" s="101"/>
      <c r="C188" s="50"/>
      <c r="D188" s="46"/>
      <c r="E188" s="67"/>
      <c r="F188" s="64"/>
      <c r="G188" s="64"/>
      <c r="H188" s="64"/>
      <c r="I188" s="64"/>
      <c r="J188" s="78"/>
      <c r="K188" s="152"/>
      <c r="L188" s="68"/>
      <c r="M188" s="68"/>
      <c r="N188" s="68"/>
      <c r="O188" s="68"/>
      <c r="P188" s="129"/>
      <c r="Q188" s="1"/>
      <c r="R188" s="1"/>
      <c r="S188" s="1"/>
      <c r="T188" s="1"/>
      <c r="U188" s="1"/>
    </row>
    <row r="189" spans="1:21" ht="24.75" customHeight="1" hidden="1" outlineLevel="1">
      <c r="A189" s="69"/>
      <c r="B189" s="101"/>
      <c r="C189" s="50"/>
      <c r="D189" s="46"/>
      <c r="E189" s="67"/>
      <c r="F189" s="64"/>
      <c r="G189" s="64"/>
      <c r="H189" s="64"/>
      <c r="I189" s="64"/>
      <c r="J189" s="78"/>
      <c r="K189" s="152"/>
      <c r="L189" s="68"/>
      <c r="M189" s="68"/>
      <c r="N189" s="68"/>
      <c r="O189" s="68"/>
      <c r="P189" s="129"/>
      <c r="Q189" s="1"/>
      <c r="R189" s="1"/>
      <c r="S189" s="1"/>
      <c r="T189" s="1"/>
      <c r="U189" s="1"/>
    </row>
    <row r="190" spans="1:21" ht="24.75" customHeight="1" hidden="1" outlineLevel="1">
      <c r="A190" s="69"/>
      <c r="B190" s="101"/>
      <c r="C190" s="50"/>
      <c r="D190" s="46"/>
      <c r="E190" s="67"/>
      <c r="F190" s="64"/>
      <c r="G190" s="64"/>
      <c r="H190" s="64"/>
      <c r="I190" s="64"/>
      <c r="J190" s="78"/>
      <c r="K190" s="152"/>
      <c r="L190" s="68"/>
      <c r="M190" s="68"/>
      <c r="N190" s="68"/>
      <c r="O190" s="68"/>
      <c r="P190" s="129"/>
      <c r="Q190" s="1"/>
      <c r="R190" s="1"/>
      <c r="S190" s="1"/>
      <c r="T190" s="1"/>
      <c r="U190" s="1"/>
    </row>
    <row r="191" spans="1:21" ht="24.75" customHeight="1" hidden="1" outlineLevel="1">
      <c r="A191" s="69"/>
      <c r="B191" s="101"/>
      <c r="C191" s="50"/>
      <c r="D191" s="46"/>
      <c r="E191" s="67"/>
      <c r="F191" s="64"/>
      <c r="G191" s="64"/>
      <c r="H191" s="64"/>
      <c r="I191" s="64"/>
      <c r="J191" s="78"/>
      <c r="K191" s="152"/>
      <c r="L191" s="68"/>
      <c r="M191" s="68"/>
      <c r="N191" s="68"/>
      <c r="O191" s="68"/>
      <c r="P191" s="129"/>
      <c r="Q191" s="1"/>
      <c r="R191" s="1"/>
      <c r="S191" s="1"/>
      <c r="T191" s="1"/>
      <c r="U191" s="1"/>
    </row>
    <row r="192" spans="1:21" ht="24.75" customHeight="1" hidden="1" outlineLevel="1">
      <c r="A192" s="69"/>
      <c r="B192" s="101"/>
      <c r="C192" s="50"/>
      <c r="D192" s="46"/>
      <c r="E192" s="67"/>
      <c r="F192" s="64"/>
      <c r="G192" s="64"/>
      <c r="H192" s="64"/>
      <c r="I192" s="64"/>
      <c r="J192" s="78"/>
      <c r="K192" s="152"/>
      <c r="L192" s="68"/>
      <c r="M192" s="68"/>
      <c r="N192" s="68"/>
      <c r="O192" s="68"/>
      <c r="P192" s="129"/>
      <c r="Q192" s="1"/>
      <c r="R192" s="1"/>
      <c r="S192" s="1"/>
      <c r="T192" s="1"/>
      <c r="U192" s="1"/>
    </row>
    <row r="193" spans="1:21" ht="24.75" customHeight="1" hidden="1" outlineLevel="1">
      <c r="A193" s="69"/>
      <c r="B193" s="101"/>
      <c r="C193" s="50"/>
      <c r="D193" s="46"/>
      <c r="E193" s="67"/>
      <c r="F193" s="64"/>
      <c r="G193" s="64"/>
      <c r="H193" s="64"/>
      <c r="I193" s="64"/>
      <c r="J193" s="78"/>
      <c r="K193" s="152"/>
      <c r="L193" s="68"/>
      <c r="M193" s="68"/>
      <c r="N193" s="68"/>
      <c r="O193" s="68"/>
      <c r="P193" s="129"/>
      <c r="Q193" s="1"/>
      <c r="R193" s="1"/>
      <c r="S193" s="1"/>
      <c r="T193" s="1"/>
      <c r="U193" s="1"/>
    </row>
    <row r="194" spans="1:21" ht="24.75" customHeight="1" hidden="1" outlineLevel="1">
      <c r="A194" s="69"/>
      <c r="B194" s="101"/>
      <c r="C194" s="50"/>
      <c r="D194" s="46"/>
      <c r="E194" s="67"/>
      <c r="F194" s="64"/>
      <c r="G194" s="64"/>
      <c r="H194" s="64"/>
      <c r="I194" s="64"/>
      <c r="J194" s="78"/>
      <c r="K194" s="152"/>
      <c r="L194" s="68"/>
      <c r="M194" s="68"/>
      <c r="N194" s="68"/>
      <c r="O194" s="68"/>
      <c r="P194" s="129"/>
      <c r="Q194" s="1"/>
      <c r="R194" s="1"/>
      <c r="S194" s="1"/>
      <c r="T194" s="1"/>
      <c r="U194" s="1"/>
    </row>
    <row r="195" spans="1:21" ht="24.75" customHeight="1" hidden="1" outlineLevel="1">
      <c r="A195" s="69"/>
      <c r="B195" s="101"/>
      <c r="C195" s="50"/>
      <c r="D195" s="46"/>
      <c r="E195" s="67"/>
      <c r="F195" s="64"/>
      <c r="G195" s="64"/>
      <c r="H195" s="64"/>
      <c r="I195" s="64"/>
      <c r="J195" s="78"/>
      <c r="K195" s="152"/>
      <c r="L195" s="68"/>
      <c r="M195" s="68"/>
      <c r="N195" s="68"/>
      <c r="O195" s="68"/>
      <c r="P195" s="129"/>
      <c r="Q195" s="1"/>
      <c r="R195" s="1"/>
      <c r="S195" s="1"/>
      <c r="T195" s="1"/>
      <c r="U195" s="1"/>
    </row>
    <row r="196" spans="1:21" ht="24.75" customHeight="1" hidden="1" outlineLevel="1">
      <c r="A196" s="69"/>
      <c r="B196" s="101"/>
      <c r="C196" s="50"/>
      <c r="D196" s="46"/>
      <c r="E196" s="67"/>
      <c r="F196" s="64"/>
      <c r="G196" s="64"/>
      <c r="H196" s="64"/>
      <c r="I196" s="64"/>
      <c r="J196" s="78"/>
      <c r="K196" s="152"/>
      <c r="L196" s="68"/>
      <c r="M196" s="68"/>
      <c r="N196" s="68"/>
      <c r="O196" s="68"/>
      <c r="P196" s="129"/>
      <c r="Q196" s="1"/>
      <c r="R196" s="1"/>
      <c r="S196" s="1"/>
      <c r="T196" s="1"/>
      <c r="U196" s="1"/>
    </row>
    <row r="197" spans="1:21" ht="24.75" customHeight="1" collapsed="1">
      <c r="A197" s="69" t="s">
        <v>660</v>
      </c>
      <c r="B197" s="101"/>
      <c r="C197" s="50"/>
      <c r="D197" s="46"/>
      <c r="E197" s="109">
        <f aca="true" t="shared" si="24" ref="E197:P197">SUM(E198:E215)</f>
        <v>112649</v>
      </c>
      <c r="F197" s="88">
        <f t="shared" si="24"/>
        <v>112649</v>
      </c>
      <c r="G197" s="88">
        <f t="shared" si="24"/>
        <v>0</v>
      </c>
      <c r="H197" s="88">
        <f t="shared" si="24"/>
        <v>0</v>
      </c>
      <c r="I197" s="88">
        <f t="shared" si="24"/>
        <v>0</v>
      </c>
      <c r="J197" s="89">
        <f t="shared" si="24"/>
        <v>0</v>
      </c>
      <c r="K197" s="160">
        <f t="shared" si="24"/>
        <v>112649</v>
      </c>
      <c r="L197" s="161">
        <f t="shared" si="24"/>
        <v>112649</v>
      </c>
      <c r="M197" s="161">
        <f t="shared" si="24"/>
        <v>0</v>
      </c>
      <c r="N197" s="161">
        <f t="shared" si="24"/>
        <v>0</v>
      </c>
      <c r="O197" s="161">
        <f t="shared" si="24"/>
        <v>0</v>
      </c>
      <c r="P197" s="162">
        <f t="shared" si="24"/>
        <v>0</v>
      </c>
      <c r="Q197" s="1"/>
      <c r="R197" s="1"/>
      <c r="S197" s="1"/>
      <c r="T197" s="1"/>
      <c r="U197" s="1"/>
    </row>
    <row r="198" spans="1:21" ht="24.75" customHeight="1">
      <c r="A198" s="10" t="s">
        <v>661</v>
      </c>
      <c r="B198" s="100" t="s">
        <v>696</v>
      </c>
      <c r="C198" s="50"/>
      <c r="D198" s="46"/>
      <c r="E198" s="111">
        <v>7540</v>
      </c>
      <c r="F198" s="91">
        <v>7540</v>
      </c>
      <c r="G198" s="64"/>
      <c r="H198" s="64"/>
      <c r="I198" s="64"/>
      <c r="J198" s="78"/>
      <c r="K198" s="165">
        <v>7540</v>
      </c>
      <c r="L198" s="166">
        <v>7540</v>
      </c>
      <c r="M198" s="68"/>
      <c r="N198" s="68"/>
      <c r="O198" s="68"/>
      <c r="P198" s="129"/>
      <c r="Q198" s="1"/>
      <c r="R198" s="1"/>
      <c r="S198" s="1"/>
      <c r="T198" s="1"/>
      <c r="U198" s="1"/>
    </row>
    <row r="199" spans="1:21" ht="24.75" customHeight="1">
      <c r="A199" s="10" t="s">
        <v>662</v>
      </c>
      <c r="B199" s="100" t="s">
        <v>696</v>
      </c>
      <c r="C199" s="50"/>
      <c r="D199" s="46"/>
      <c r="E199" s="111">
        <v>11857</v>
      </c>
      <c r="F199" s="91">
        <v>11857</v>
      </c>
      <c r="G199" s="64"/>
      <c r="H199" s="64"/>
      <c r="I199" s="64"/>
      <c r="J199" s="78"/>
      <c r="K199" s="165">
        <v>11857</v>
      </c>
      <c r="L199" s="166">
        <v>11857</v>
      </c>
      <c r="M199" s="68"/>
      <c r="N199" s="68"/>
      <c r="O199" s="68"/>
      <c r="P199" s="129"/>
      <c r="Q199" s="1"/>
      <c r="R199" s="1"/>
      <c r="S199" s="1"/>
      <c r="T199" s="1"/>
      <c r="U199" s="1"/>
    </row>
    <row r="200" spans="1:21" ht="24.75" customHeight="1">
      <c r="A200" s="10" t="s">
        <v>663</v>
      </c>
      <c r="B200" s="100" t="s">
        <v>696</v>
      </c>
      <c r="C200" s="50"/>
      <c r="D200" s="46"/>
      <c r="E200" s="111">
        <v>6864</v>
      </c>
      <c r="F200" s="91">
        <v>6864</v>
      </c>
      <c r="G200" s="64"/>
      <c r="H200" s="64"/>
      <c r="I200" s="64"/>
      <c r="J200" s="78"/>
      <c r="K200" s="165">
        <v>6864</v>
      </c>
      <c r="L200" s="166">
        <v>6864</v>
      </c>
      <c r="M200" s="68"/>
      <c r="N200" s="68"/>
      <c r="O200" s="68"/>
      <c r="P200" s="129"/>
      <c r="Q200" s="1"/>
      <c r="R200" s="1"/>
      <c r="S200" s="1"/>
      <c r="T200" s="1"/>
      <c r="U200" s="1"/>
    </row>
    <row r="201" spans="1:21" ht="24.75" customHeight="1">
      <c r="A201" s="10" t="s">
        <v>664</v>
      </c>
      <c r="B201" s="100" t="s">
        <v>696</v>
      </c>
      <c r="C201" s="50"/>
      <c r="D201" s="46"/>
      <c r="E201" s="111">
        <v>87</v>
      </c>
      <c r="F201" s="91">
        <v>87</v>
      </c>
      <c r="G201" s="64"/>
      <c r="H201" s="64"/>
      <c r="I201" s="64"/>
      <c r="J201" s="78"/>
      <c r="K201" s="165">
        <v>87</v>
      </c>
      <c r="L201" s="166">
        <v>87</v>
      </c>
      <c r="M201" s="68"/>
      <c r="N201" s="68"/>
      <c r="O201" s="68"/>
      <c r="P201" s="129"/>
      <c r="Q201" s="1"/>
      <c r="R201" s="1"/>
      <c r="S201" s="1"/>
      <c r="T201" s="1"/>
      <c r="U201" s="1"/>
    </row>
    <row r="202" spans="1:21" ht="24.75" customHeight="1">
      <c r="A202" s="10" t="s">
        <v>665</v>
      </c>
      <c r="B202" s="100" t="s">
        <v>696</v>
      </c>
      <c r="C202" s="50"/>
      <c r="D202" s="46"/>
      <c r="E202" s="111">
        <v>7170</v>
      </c>
      <c r="F202" s="91">
        <v>7170</v>
      </c>
      <c r="G202" s="64"/>
      <c r="H202" s="64"/>
      <c r="I202" s="64"/>
      <c r="J202" s="78"/>
      <c r="K202" s="165">
        <v>7170</v>
      </c>
      <c r="L202" s="166">
        <v>7170</v>
      </c>
      <c r="M202" s="68"/>
      <c r="N202" s="68"/>
      <c r="O202" s="68"/>
      <c r="P202" s="129"/>
      <c r="Q202" s="1"/>
      <c r="R202" s="1"/>
      <c r="S202" s="1"/>
      <c r="T202" s="1"/>
      <c r="U202" s="1"/>
    </row>
    <row r="203" spans="1:21" ht="24.75" customHeight="1">
      <c r="A203" s="10" t="s">
        <v>226</v>
      </c>
      <c r="B203" s="100" t="s">
        <v>696</v>
      </c>
      <c r="C203" s="50"/>
      <c r="D203" s="46"/>
      <c r="E203" s="111">
        <v>2856</v>
      </c>
      <c r="F203" s="91">
        <v>2856</v>
      </c>
      <c r="G203" s="64"/>
      <c r="H203" s="64"/>
      <c r="I203" s="64"/>
      <c r="J203" s="78"/>
      <c r="K203" s="165">
        <v>2856</v>
      </c>
      <c r="L203" s="166">
        <v>2856</v>
      </c>
      <c r="M203" s="68"/>
      <c r="N203" s="68"/>
      <c r="O203" s="68"/>
      <c r="P203" s="129"/>
      <c r="Q203" s="1"/>
      <c r="R203" s="1"/>
      <c r="S203" s="1"/>
      <c r="T203" s="1"/>
      <c r="U203" s="1"/>
    </row>
    <row r="204" spans="1:21" ht="24.75" customHeight="1">
      <c r="A204" s="10" t="s">
        <v>227</v>
      </c>
      <c r="B204" s="100" t="s">
        <v>696</v>
      </c>
      <c r="C204" s="50"/>
      <c r="D204" s="46"/>
      <c r="E204" s="111">
        <v>1166</v>
      </c>
      <c r="F204" s="91">
        <v>1166</v>
      </c>
      <c r="G204" s="64"/>
      <c r="H204" s="64"/>
      <c r="I204" s="64"/>
      <c r="J204" s="78"/>
      <c r="K204" s="165">
        <v>1166</v>
      </c>
      <c r="L204" s="166">
        <v>1166</v>
      </c>
      <c r="M204" s="68"/>
      <c r="N204" s="68"/>
      <c r="O204" s="68"/>
      <c r="P204" s="129"/>
      <c r="Q204" s="1"/>
      <c r="R204" s="1"/>
      <c r="S204" s="1"/>
      <c r="T204" s="1"/>
      <c r="U204" s="1"/>
    </row>
    <row r="205" spans="1:21" ht="24.75" customHeight="1">
      <c r="A205" s="10" t="s">
        <v>459</v>
      </c>
      <c r="B205" s="100" t="s">
        <v>696</v>
      </c>
      <c r="C205" s="50"/>
      <c r="D205" s="46"/>
      <c r="E205" s="111">
        <v>2800</v>
      </c>
      <c r="F205" s="91">
        <v>2800</v>
      </c>
      <c r="G205" s="64"/>
      <c r="H205" s="64"/>
      <c r="I205" s="64"/>
      <c r="J205" s="78"/>
      <c r="K205" s="165">
        <v>2800</v>
      </c>
      <c r="L205" s="166">
        <v>2800</v>
      </c>
      <c r="M205" s="68"/>
      <c r="N205" s="68"/>
      <c r="O205" s="68"/>
      <c r="P205" s="129"/>
      <c r="Q205" s="1"/>
      <c r="R205" s="1"/>
      <c r="S205" s="1"/>
      <c r="T205" s="1"/>
      <c r="U205" s="1"/>
    </row>
    <row r="206" spans="1:21" ht="24.75" customHeight="1">
      <c r="A206" s="10" t="s">
        <v>460</v>
      </c>
      <c r="B206" s="100" t="s">
        <v>696</v>
      </c>
      <c r="C206" s="50"/>
      <c r="D206" s="46"/>
      <c r="E206" s="111">
        <v>1918</v>
      </c>
      <c r="F206" s="91">
        <v>1918</v>
      </c>
      <c r="G206" s="64"/>
      <c r="H206" s="64"/>
      <c r="I206" s="64"/>
      <c r="J206" s="78"/>
      <c r="K206" s="165">
        <v>1918</v>
      </c>
      <c r="L206" s="166">
        <v>1918</v>
      </c>
      <c r="M206" s="68"/>
      <c r="N206" s="68"/>
      <c r="O206" s="68"/>
      <c r="P206" s="129"/>
      <c r="Q206" s="1"/>
      <c r="R206" s="1"/>
      <c r="S206" s="1"/>
      <c r="T206" s="1"/>
      <c r="U206" s="1"/>
    </row>
    <row r="207" spans="1:21" ht="24.75" customHeight="1">
      <c r="A207" s="10" t="s">
        <v>921</v>
      </c>
      <c r="B207" s="100" t="s">
        <v>696</v>
      </c>
      <c r="C207" s="50"/>
      <c r="D207" s="46"/>
      <c r="E207" s="111">
        <v>557</v>
      </c>
      <c r="F207" s="91">
        <v>557</v>
      </c>
      <c r="G207" s="64"/>
      <c r="H207" s="64"/>
      <c r="I207" s="64"/>
      <c r="J207" s="78"/>
      <c r="K207" s="165">
        <v>557</v>
      </c>
      <c r="L207" s="166">
        <v>557</v>
      </c>
      <c r="M207" s="68"/>
      <c r="N207" s="68"/>
      <c r="O207" s="68"/>
      <c r="P207" s="129"/>
      <c r="Q207" s="1"/>
      <c r="R207" s="1"/>
      <c r="S207" s="1"/>
      <c r="T207" s="1"/>
      <c r="U207" s="1"/>
    </row>
    <row r="208" spans="1:21" ht="24.75" customHeight="1">
      <c r="A208" s="10" t="s">
        <v>461</v>
      </c>
      <c r="B208" s="100" t="s">
        <v>696</v>
      </c>
      <c r="C208" s="50"/>
      <c r="D208" s="46"/>
      <c r="E208" s="111">
        <v>102</v>
      </c>
      <c r="F208" s="91">
        <v>102</v>
      </c>
      <c r="G208" s="64"/>
      <c r="H208" s="64"/>
      <c r="I208" s="64"/>
      <c r="J208" s="78"/>
      <c r="K208" s="165">
        <v>102</v>
      </c>
      <c r="L208" s="166">
        <v>102</v>
      </c>
      <c r="M208" s="68"/>
      <c r="N208" s="68"/>
      <c r="O208" s="68"/>
      <c r="P208" s="129"/>
      <c r="Q208" s="1"/>
      <c r="R208" s="1"/>
      <c r="S208" s="1"/>
      <c r="T208" s="1"/>
      <c r="U208" s="1"/>
    </row>
    <row r="209" spans="1:21" ht="24.75" customHeight="1">
      <c r="A209" s="10" t="s">
        <v>462</v>
      </c>
      <c r="B209" s="100" t="s">
        <v>696</v>
      </c>
      <c r="C209" s="50"/>
      <c r="D209" s="46"/>
      <c r="E209" s="111">
        <v>196</v>
      </c>
      <c r="F209" s="91">
        <v>196</v>
      </c>
      <c r="G209" s="64"/>
      <c r="H209" s="64"/>
      <c r="I209" s="64"/>
      <c r="J209" s="78"/>
      <c r="K209" s="165">
        <v>196</v>
      </c>
      <c r="L209" s="166">
        <v>196</v>
      </c>
      <c r="M209" s="68"/>
      <c r="N209" s="68"/>
      <c r="O209" s="68"/>
      <c r="P209" s="129"/>
      <c r="Q209" s="1"/>
      <c r="R209" s="1"/>
      <c r="S209" s="1"/>
      <c r="T209" s="1"/>
      <c r="U209" s="1"/>
    </row>
    <row r="210" spans="1:21" ht="24.75" customHeight="1">
      <c r="A210" s="10" t="s">
        <v>463</v>
      </c>
      <c r="B210" s="100" t="s">
        <v>696</v>
      </c>
      <c r="C210" s="50"/>
      <c r="D210" s="46"/>
      <c r="E210" s="111">
        <v>18</v>
      </c>
      <c r="F210" s="91">
        <v>18</v>
      </c>
      <c r="G210" s="64"/>
      <c r="H210" s="64"/>
      <c r="I210" s="64"/>
      <c r="J210" s="78"/>
      <c r="K210" s="165">
        <v>18</v>
      </c>
      <c r="L210" s="166">
        <v>18</v>
      </c>
      <c r="M210" s="68"/>
      <c r="N210" s="68"/>
      <c r="O210" s="68"/>
      <c r="P210" s="129"/>
      <c r="Q210" s="1"/>
      <c r="R210" s="1"/>
      <c r="S210" s="1"/>
      <c r="T210" s="1"/>
      <c r="U210" s="1"/>
    </row>
    <row r="211" spans="1:21" ht="24.75" customHeight="1">
      <c r="A211" s="10" t="s">
        <v>464</v>
      </c>
      <c r="B211" s="100" t="s">
        <v>696</v>
      </c>
      <c r="C211" s="50"/>
      <c r="D211" s="46"/>
      <c r="E211" s="111">
        <v>570</v>
      </c>
      <c r="F211" s="91">
        <v>570</v>
      </c>
      <c r="G211" s="64"/>
      <c r="H211" s="64"/>
      <c r="I211" s="64"/>
      <c r="J211" s="78"/>
      <c r="K211" s="165">
        <v>570</v>
      </c>
      <c r="L211" s="166">
        <v>570</v>
      </c>
      <c r="M211" s="68"/>
      <c r="N211" s="68"/>
      <c r="O211" s="68"/>
      <c r="P211" s="129"/>
      <c r="Q211" s="1"/>
      <c r="R211" s="1"/>
      <c r="S211" s="1"/>
      <c r="T211" s="1"/>
      <c r="U211" s="1"/>
    </row>
    <row r="212" spans="1:21" ht="24.75" customHeight="1">
      <c r="A212" s="10" t="s">
        <v>922</v>
      </c>
      <c r="B212" s="100" t="s">
        <v>696</v>
      </c>
      <c r="C212" s="50"/>
      <c r="D212" s="46"/>
      <c r="E212" s="111">
        <v>42160</v>
      </c>
      <c r="F212" s="91">
        <v>42160</v>
      </c>
      <c r="G212" s="64"/>
      <c r="H212" s="64"/>
      <c r="I212" s="64"/>
      <c r="J212" s="78"/>
      <c r="K212" s="165">
        <v>42160</v>
      </c>
      <c r="L212" s="166">
        <v>42160</v>
      </c>
      <c r="M212" s="68"/>
      <c r="N212" s="68"/>
      <c r="O212" s="68"/>
      <c r="P212" s="129"/>
      <c r="Q212" s="1"/>
      <c r="R212" s="1"/>
      <c r="S212" s="1"/>
      <c r="T212" s="1"/>
      <c r="U212" s="1"/>
    </row>
    <row r="213" spans="1:21" ht="24.75" customHeight="1">
      <c r="A213" s="10" t="s">
        <v>628</v>
      </c>
      <c r="B213" s="100" t="s">
        <v>636</v>
      </c>
      <c r="C213" s="50"/>
      <c r="D213" s="46"/>
      <c r="E213" s="111">
        <v>26027</v>
      </c>
      <c r="F213" s="91">
        <v>26027</v>
      </c>
      <c r="G213" s="64"/>
      <c r="H213" s="64"/>
      <c r="I213" s="64"/>
      <c r="J213" s="78"/>
      <c r="K213" s="165">
        <v>26027</v>
      </c>
      <c r="L213" s="166">
        <v>26027</v>
      </c>
      <c r="M213" s="68"/>
      <c r="N213" s="68"/>
      <c r="O213" s="68"/>
      <c r="P213" s="129"/>
      <c r="Q213" s="1"/>
      <c r="R213" s="1"/>
      <c r="S213" s="1"/>
      <c r="T213" s="1"/>
      <c r="U213" s="1"/>
    </row>
    <row r="214" spans="1:21" ht="24.75" customHeight="1">
      <c r="A214" s="10" t="s">
        <v>635</v>
      </c>
      <c r="B214" s="100" t="s">
        <v>696</v>
      </c>
      <c r="C214" s="50"/>
      <c r="D214" s="46"/>
      <c r="E214" s="111">
        <v>753</v>
      </c>
      <c r="F214" s="91">
        <v>753</v>
      </c>
      <c r="G214" s="64"/>
      <c r="H214" s="64"/>
      <c r="I214" s="64"/>
      <c r="J214" s="78"/>
      <c r="K214" s="165">
        <v>753</v>
      </c>
      <c r="L214" s="166">
        <v>753</v>
      </c>
      <c r="M214" s="68"/>
      <c r="N214" s="68"/>
      <c r="O214" s="68"/>
      <c r="P214" s="129"/>
      <c r="Q214" s="1"/>
      <c r="R214" s="1"/>
      <c r="S214" s="1"/>
      <c r="T214" s="1"/>
      <c r="U214" s="1"/>
    </row>
    <row r="215" spans="1:21" ht="24.75" customHeight="1">
      <c r="A215" s="10" t="s">
        <v>220</v>
      </c>
      <c r="B215" s="100" t="s">
        <v>410</v>
      </c>
      <c r="C215" s="50"/>
      <c r="D215" s="46"/>
      <c r="E215" s="111">
        <v>8</v>
      </c>
      <c r="F215" s="91">
        <v>8</v>
      </c>
      <c r="G215" s="64"/>
      <c r="H215" s="64"/>
      <c r="I215" s="64"/>
      <c r="J215" s="78"/>
      <c r="K215" s="165">
        <v>8</v>
      </c>
      <c r="L215" s="166">
        <v>8</v>
      </c>
      <c r="M215" s="68"/>
      <c r="N215" s="68"/>
      <c r="O215" s="68"/>
      <c r="P215" s="129"/>
      <c r="Q215" s="1"/>
      <c r="R215" s="1"/>
      <c r="S215" s="1"/>
      <c r="T215" s="1"/>
      <c r="U215" s="1"/>
    </row>
    <row r="216" spans="1:21" ht="24.75" customHeight="1" hidden="1" outlineLevel="1">
      <c r="A216" s="10"/>
      <c r="B216" s="100"/>
      <c r="C216" s="50"/>
      <c r="D216" s="46"/>
      <c r="E216" s="111"/>
      <c r="F216" s="91"/>
      <c r="G216" s="64"/>
      <c r="H216" s="64"/>
      <c r="I216" s="64"/>
      <c r="J216" s="78"/>
      <c r="K216" s="165"/>
      <c r="L216" s="166"/>
      <c r="M216" s="68"/>
      <c r="N216" s="68"/>
      <c r="O216" s="68"/>
      <c r="P216" s="129"/>
      <c r="Q216" s="1"/>
      <c r="R216" s="1"/>
      <c r="S216" s="1"/>
      <c r="T216" s="1"/>
      <c r="U216" s="1"/>
    </row>
    <row r="217" spans="1:21" ht="24.75" customHeight="1" hidden="1" outlineLevel="1">
      <c r="A217" s="10"/>
      <c r="B217" s="100"/>
      <c r="C217" s="50"/>
      <c r="D217" s="46"/>
      <c r="E217" s="111"/>
      <c r="F217" s="91"/>
      <c r="G217" s="64"/>
      <c r="H217" s="64"/>
      <c r="I217" s="64"/>
      <c r="J217" s="78"/>
      <c r="K217" s="165"/>
      <c r="L217" s="166"/>
      <c r="M217" s="68"/>
      <c r="N217" s="68"/>
      <c r="O217" s="68"/>
      <c r="P217" s="129"/>
      <c r="Q217" s="1"/>
      <c r="R217" s="1"/>
      <c r="S217" s="1"/>
      <c r="T217" s="1"/>
      <c r="U217" s="1"/>
    </row>
    <row r="218" spans="1:21" ht="24.75" customHeight="1" hidden="1" outlineLevel="1">
      <c r="A218" s="10"/>
      <c r="B218" s="100"/>
      <c r="C218" s="50"/>
      <c r="D218" s="46"/>
      <c r="E218" s="111"/>
      <c r="F218" s="91"/>
      <c r="G218" s="64"/>
      <c r="H218" s="64"/>
      <c r="I218" s="64"/>
      <c r="J218" s="78"/>
      <c r="K218" s="165"/>
      <c r="L218" s="166"/>
      <c r="M218" s="68"/>
      <c r="N218" s="68"/>
      <c r="O218" s="68"/>
      <c r="P218" s="129"/>
      <c r="Q218" s="1"/>
      <c r="R218" s="1"/>
      <c r="S218" s="1"/>
      <c r="T218" s="1"/>
      <c r="U218" s="1"/>
    </row>
    <row r="219" spans="1:21" ht="24.75" customHeight="1" hidden="1" outlineLevel="1">
      <c r="A219" s="10"/>
      <c r="B219" s="100"/>
      <c r="C219" s="50"/>
      <c r="D219" s="46"/>
      <c r="E219" s="111"/>
      <c r="F219" s="91"/>
      <c r="G219" s="64"/>
      <c r="H219" s="64"/>
      <c r="I219" s="64"/>
      <c r="J219" s="78"/>
      <c r="K219" s="165"/>
      <c r="L219" s="166"/>
      <c r="M219" s="68"/>
      <c r="N219" s="68"/>
      <c r="O219" s="68"/>
      <c r="P219" s="129"/>
      <c r="Q219" s="1"/>
      <c r="R219" s="1"/>
      <c r="S219" s="1"/>
      <c r="T219" s="1"/>
      <c r="U219" s="1"/>
    </row>
    <row r="220" spans="1:21" ht="24.75" customHeight="1" hidden="1" outlineLevel="1">
      <c r="A220" s="10"/>
      <c r="B220" s="100"/>
      <c r="C220" s="50"/>
      <c r="D220" s="46"/>
      <c r="E220" s="111"/>
      <c r="F220" s="91"/>
      <c r="G220" s="64"/>
      <c r="H220" s="64"/>
      <c r="I220" s="64"/>
      <c r="J220" s="78"/>
      <c r="K220" s="165"/>
      <c r="L220" s="166"/>
      <c r="M220" s="68"/>
      <c r="N220" s="68"/>
      <c r="O220" s="68"/>
      <c r="P220" s="129"/>
      <c r="Q220" s="1"/>
      <c r="R220" s="1"/>
      <c r="S220" s="1"/>
      <c r="T220" s="1"/>
      <c r="U220" s="1"/>
    </row>
    <row r="221" spans="1:21" ht="24.75" customHeight="1" hidden="1" outlineLevel="1">
      <c r="A221" s="10"/>
      <c r="B221" s="100"/>
      <c r="C221" s="50"/>
      <c r="D221" s="46"/>
      <c r="E221" s="111"/>
      <c r="F221" s="91"/>
      <c r="G221" s="64"/>
      <c r="H221" s="64"/>
      <c r="I221" s="64"/>
      <c r="J221" s="78"/>
      <c r="K221" s="165"/>
      <c r="L221" s="166"/>
      <c r="M221" s="68"/>
      <c r="N221" s="68"/>
      <c r="O221" s="68"/>
      <c r="P221" s="129"/>
      <c r="Q221" s="1"/>
      <c r="R221" s="1"/>
      <c r="S221" s="1"/>
      <c r="T221" s="1"/>
      <c r="U221" s="1"/>
    </row>
    <row r="222" spans="1:21" ht="24.75" customHeight="1" hidden="1" outlineLevel="1">
      <c r="A222" s="69"/>
      <c r="B222" s="101"/>
      <c r="C222" s="50"/>
      <c r="D222" s="46"/>
      <c r="E222" s="67"/>
      <c r="F222" s="64"/>
      <c r="G222" s="64"/>
      <c r="H222" s="64"/>
      <c r="I222" s="64"/>
      <c r="J222" s="78"/>
      <c r="K222" s="152"/>
      <c r="L222" s="68"/>
      <c r="M222" s="68"/>
      <c r="N222" s="68"/>
      <c r="O222" s="68"/>
      <c r="P222" s="129"/>
      <c r="Q222" s="1"/>
      <c r="R222" s="1"/>
      <c r="S222" s="1"/>
      <c r="T222" s="1"/>
      <c r="U222" s="1"/>
    </row>
    <row r="223" spans="1:21" ht="24.75" customHeight="1" hidden="1" outlineLevel="1">
      <c r="A223" s="69"/>
      <c r="B223" s="101"/>
      <c r="C223" s="50"/>
      <c r="D223" s="46"/>
      <c r="E223" s="67"/>
      <c r="F223" s="64"/>
      <c r="G223" s="64"/>
      <c r="H223" s="64"/>
      <c r="I223" s="64"/>
      <c r="J223" s="78"/>
      <c r="K223" s="152"/>
      <c r="L223" s="68"/>
      <c r="M223" s="68"/>
      <c r="N223" s="68"/>
      <c r="O223" s="68"/>
      <c r="P223" s="129"/>
      <c r="Q223" s="1"/>
      <c r="R223" s="1"/>
      <c r="S223" s="1"/>
      <c r="T223" s="1"/>
      <c r="U223" s="1"/>
    </row>
    <row r="224" spans="1:21" ht="24.75" customHeight="1" hidden="1" outlineLevel="1">
      <c r="A224" s="69"/>
      <c r="B224" s="101"/>
      <c r="C224" s="50"/>
      <c r="D224" s="46"/>
      <c r="E224" s="67"/>
      <c r="F224" s="64"/>
      <c r="G224" s="64"/>
      <c r="H224" s="64"/>
      <c r="I224" s="64"/>
      <c r="J224" s="78"/>
      <c r="K224" s="152"/>
      <c r="L224" s="68"/>
      <c r="M224" s="68"/>
      <c r="N224" s="68"/>
      <c r="O224" s="68"/>
      <c r="P224" s="129"/>
      <c r="Q224" s="1"/>
      <c r="R224" s="1"/>
      <c r="S224" s="1"/>
      <c r="T224" s="1"/>
      <c r="U224" s="1"/>
    </row>
    <row r="225" spans="1:21" ht="24.75" customHeight="1" hidden="1" outlineLevel="1">
      <c r="A225" s="69"/>
      <c r="B225" s="101"/>
      <c r="C225" s="50"/>
      <c r="D225" s="46"/>
      <c r="E225" s="67"/>
      <c r="F225" s="64"/>
      <c r="G225" s="64"/>
      <c r="H225" s="64"/>
      <c r="I225" s="64"/>
      <c r="J225" s="78"/>
      <c r="K225" s="152"/>
      <c r="L225" s="68"/>
      <c r="M225" s="68"/>
      <c r="N225" s="68"/>
      <c r="O225" s="68"/>
      <c r="P225" s="129"/>
      <c r="Q225" s="1"/>
      <c r="R225" s="1"/>
      <c r="S225" s="1"/>
      <c r="T225" s="1"/>
      <c r="U225" s="1"/>
    </row>
    <row r="226" spans="1:21" ht="24.75" customHeight="1" hidden="1" outlineLevel="1">
      <c r="A226" s="69"/>
      <c r="B226" s="101"/>
      <c r="C226" s="50"/>
      <c r="D226" s="46"/>
      <c r="E226" s="67"/>
      <c r="F226" s="64"/>
      <c r="G226" s="64"/>
      <c r="H226" s="64"/>
      <c r="I226" s="64"/>
      <c r="J226" s="78"/>
      <c r="K226" s="152"/>
      <c r="L226" s="68"/>
      <c r="M226" s="68"/>
      <c r="N226" s="68"/>
      <c r="O226" s="68"/>
      <c r="P226" s="129"/>
      <c r="Q226" s="1"/>
      <c r="R226" s="1"/>
      <c r="S226" s="1"/>
      <c r="T226" s="1"/>
      <c r="U226" s="1"/>
    </row>
    <row r="227" spans="1:21" ht="12.75" collapsed="1">
      <c r="A227" s="69" t="s">
        <v>466</v>
      </c>
      <c r="B227" s="101" t="s">
        <v>465</v>
      </c>
      <c r="C227" s="50"/>
      <c r="D227" s="46"/>
      <c r="E227" s="67">
        <f aca="true" t="shared" si="25" ref="E227:P227">E228</f>
        <v>0</v>
      </c>
      <c r="F227" s="64">
        <f t="shared" si="25"/>
        <v>0</v>
      </c>
      <c r="G227" s="64">
        <f t="shared" si="25"/>
        <v>0</v>
      </c>
      <c r="H227" s="64">
        <f t="shared" si="25"/>
        <v>0</v>
      </c>
      <c r="I227" s="64">
        <f t="shared" si="25"/>
        <v>0</v>
      </c>
      <c r="J227" s="78">
        <f t="shared" si="25"/>
        <v>0</v>
      </c>
      <c r="K227" s="152">
        <f t="shared" si="25"/>
        <v>0</v>
      </c>
      <c r="L227" s="68">
        <f t="shared" si="25"/>
        <v>0</v>
      </c>
      <c r="M227" s="68">
        <f t="shared" si="25"/>
        <v>0</v>
      </c>
      <c r="N227" s="68">
        <f t="shared" si="25"/>
        <v>0</v>
      </c>
      <c r="O227" s="68">
        <f t="shared" si="25"/>
        <v>0</v>
      </c>
      <c r="P227" s="129">
        <f t="shared" si="25"/>
        <v>0</v>
      </c>
      <c r="Q227" s="1"/>
      <c r="R227" s="1"/>
      <c r="S227" s="1"/>
      <c r="T227" s="1"/>
      <c r="U227" s="1"/>
    </row>
    <row r="228" spans="1:21" ht="25.5" customHeight="1">
      <c r="A228" s="10" t="s">
        <v>467</v>
      </c>
      <c r="B228" s="100" t="s">
        <v>645</v>
      </c>
      <c r="C228" s="76"/>
      <c r="D228" s="73"/>
      <c r="E228" s="104">
        <f>F228+G228+H228+I228+J228</f>
        <v>0</v>
      </c>
      <c r="F228" s="57">
        <f>G228+H228+I228+J228+K228</f>
        <v>0</v>
      </c>
      <c r="G228" s="58"/>
      <c r="H228" s="92"/>
      <c r="I228" s="59"/>
      <c r="J228" s="60"/>
      <c r="K228" s="142">
        <f>L228+M228+N228+O228+P228</f>
        <v>0</v>
      </c>
      <c r="L228" s="143">
        <f>M228+N228+O228+P228+Q228</f>
        <v>0</v>
      </c>
      <c r="M228" s="130"/>
      <c r="N228" s="92"/>
      <c r="O228" s="92"/>
      <c r="P228" s="131"/>
      <c r="Q228" s="1"/>
      <c r="R228" s="1"/>
      <c r="S228" s="1"/>
      <c r="T228" s="1"/>
      <c r="U228" s="1"/>
    </row>
    <row r="229" spans="1:21" ht="12.75">
      <c r="A229" s="69" t="s">
        <v>468</v>
      </c>
      <c r="B229" s="101"/>
      <c r="C229" s="76"/>
      <c r="D229" s="73"/>
      <c r="E229" s="105">
        <f aca="true" t="shared" si="26" ref="E229:P229">+E8+E160</f>
        <v>585853.9</v>
      </c>
      <c r="F229" s="65">
        <f t="shared" si="26"/>
        <v>512016.9</v>
      </c>
      <c r="G229" s="65">
        <f t="shared" si="26"/>
        <v>30461</v>
      </c>
      <c r="H229" s="65">
        <f t="shared" si="26"/>
        <v>30183</v>
      </c>
      <c r="I229" s="65">
        <f t="shared" si="26"/>
        <v>11072</v>
      </c>
      <c r="J229" s="70">
        <f t="shared" si="26"/>
        <v>2121</v>
      </c>
      <c r="K229" s="146">
        <f t="shared" si="26"/>
        <v>564241.9</v>
      </c>
      <c r="L229" s="128">
        <f t="shared" si="26"/>
        <v>502700.9</v>
      </c>
      <c r="M229" s="128">
        <f t="shared" si="26"/>
        <v>24870.123</v>
      </c>
      <c r="N229" s="128">
        <f t="shared" si="26"/>
        <v>23913.763</v>
      </c>
      <c r="O229" s="128">
        <f t="shared" si="26"/>
        <v>10714.392</v>
      </c>
      <c r="P229" s="147">
        <f t="shared" si="26"/>
        <v>2042.722</v>
      </c>
      <c r="Q229" s="1"/>
      <c r="R229" s="1"/>
      <c r="S229" s="1"/>
      <c r="T229" s="1"/>
      <c r="U229" s="1"/>
    </row>
    <row r="230" spans="1:21" ht="12.75">
      <c r="A230" s="69" t="s">
        <v>469</v>
      </c>
      <c r="B230" s="101"/>
      <c r="C230" s="76"/>
      <c r="D230" s="73"/>
      <c r="E230" s="105">
        <f aca="true" t="shared" si="27" ref="E230:P230">E229-E225</f>
        <v>585853.9</v>
      </c>
      <c r="F230" s="65">
        <f t="shared" si="27"/>
        <v>512016.9</v>
      </c>
      <c r="G230" s="65">
        <f t="shared" si="27"/>
        <v>30461</v>
      </c>
      <c r="H230" s="65">
        <f t="shared" si="27"/>
        <v>30183</v>
      </c>
      <c r="I230" s="65">
        <f t="shared" si="27"/>
        <v>11072</v>
      </c>
      <c r="J230" s="70">
        <f t="shared" si="27"/>
        <v>2121</v>
      </c>
      <c r="K230" s="146">
        <f t="shared" si="27"/>
        <v>564241.9</v>
      </c>
      <c r="L230" s="128">
        <f t="shared" si="27"/>
        <v>502700.9</v>
      </c>
      <c r="M230" s="128">
        <f t="shared" si="27"/>
        <v>24870.123</v>
      </c>
      <c r="N230" s="128">
        <f t="shared" si="27"/>
        <v>23913.763</v>
      </c>
      <c r="O230" s="128">
        <f t="shared" si="27"/>
        <v>10714.392</v>
      </c>
      <c r="P230" s="147">
        <f t="shared" si="27"/>
        <v>2042.722</v>
      </c>
      <c r="Q230" s="1"/>
      <c r="R230" s="1"/>
      <c r="S230" s="1"/>
      <c r="T230" s="1"/>
      <c r="U230" s="1"/>
    </row>
    <row r="231" spans="1:21" ht="14.25" thickBot="1">
      <c r="A231" s="93" t="s">
        <v>470</v>
      </c>
      <c r="B231" s="118"/>
      <c r="C231" s="126"/>
      <c r="D231" s="127"/>
      <c r="E231" s="112">
        <f aca="true" t="shared" si="28" ref="E231:P231">+E8+E227</f>
        <v>273181</v>
      </c>
      <c r="F231" s="94">
        <f t="shared" si="28"/>
        <v>199344</v>
      </c>
      <c r="G231" s="94">
        <f t="shared" si="28"/>
        <v>30461</v>
      </c>
      <c r="H231" s="94">
        <f t="shared" si="28"/>
        <v>30183</v>
      </c>
      <c r="I231" s="94">
        <f t="shared" si="28"/>
        <v>11072</v>
      </c>
      <c r="J231" s="95">
        <f t="shared" si="28"/>
        <v>2121</v>
      </c>
      <c r="K231" s="167">
        <f t="shared" si="28"/>
        <v>251569</v>
      </c>
      <c r="L231" s="168">
        <f t="shared" si="28"/>
        <v>190028</v>
      </c>
      <c r="M231" s="168">
        <f t="shared" si="28"/>
        <v>24870.123</v>
      </c>
      <c r="N231" s="168">
        <f t="shared" si="28"/>
        <v>23913.763</v>
      </c>
      <c r="O231" s="168">
        <f t="shared" si="28"/>
        <v>10714.392</v>
      </c>
      <c r="P231" s="169">
        <f t="shared" si="28"/>
        <v>2042.722</v>
      </c>
      <c r="Q231" s="1"/>
      <c r="R231" s="1"/>
      <c r="S231" s="1"/>
      <c r="T231" s="1"/>
      <c r="U231" s="1"/>
    </row>
    <row r="232" spans="1:21" ht="12.75">
      <c r="A232" s="18"/>
      <c r="B232" s="19"/>
      <c r="C232" s="19"/>
      <c r="D232" s="19"/>
      <c r="E232" s="20"/>
      <c r="F232" s="9"/>
      <c r="G232" s="21"/>
      <c r="H232" s="1"/>
      <c r="I232" s="1"/>
      <c r="J232" s="1"/>
      <c r="K232" s="20"/>
      <c r="L232" s="9"/>
      <c r="M232" s="21"/>
      <c r="N232" s="1"/>
      <c r="O232" s="1"/>
      <c r="P232" s="1"/>
      <c r="Q232" s="1"/>
      <c r="R232" s="1"/>
      <c r="S232" s="1"/>
      <c r="T232" s="1"/>
      <c r="U232" s="1"/>
    </row>
    <row r="233" spans="1:21" ht="12.75">
      <c r="A233" s="18"/>
      <c r="B233" s="19"/>
      <c r="C233" s="19"/>
      <c r="D233" s="19"/>
      <c r="E233" s="20"/>
      <c r="F233" s="9"/>
      <c r="G233" s="21"/>
      <c r="H233" s="1"/>
      <c r="I233" s="1"/>
      <c r="J233" s="1"/>
      <c r="K233" s="20"/>
      <c r="L233" s="9"/>
      <c r="M233" s="21"/>
      <c r="N233" s="1"/>
      <c r="O233" s="1"/>
      <c r="P233" s="1"/>
      <c r="Q233" s="1"/>
      <c r="R233" s="1"/>
      <c r="S233" s="1"/>
      <c r="T233" s="1"/>
      <c r="U233" s="1"/>
    </row>
    <row r="234" spans="1:21" ht="12.75">
      <c r="A234" s="18"/>
      <c r="B234" s="19"/>
      <c r="C234" s="19"/>
      <c r="D234" s="19"/>
      <c r="E234" s="20"/>
      <c r="F234" s="9"/>
      <c r="G234" s="21"/>
      <c r="H234" s="16"/>
      <c r="I234" s="16"/>
      <c r="J234" s="16"/>
      <c r="K234" s="20"/>
      <c r="L234" s="9"/>
      <c r="M234" s="21"/>
      <c r="N234" s="16"/>
      <c r="O234" s="16"/>
      <c r="P234" s="16"/>
      <c r="Q234" s="1"/>
      <c r="R234" s="1"/>
      <c r="S234" s="1"/>
      <c r="T234" s="1"/>
      <c r="U234" s="1"/>
    </row>
    <row r="235" spans="1:21" ht="12.75">
      <c r="A235" s="18"/>
      <c r="B235" s="19"/>
      <c r="C235" s="19"/>
      <c r="D235" s="19"/>
      <c r="E235" s="20"/>
      <c r="F235" s="9"/>
      <c r="G235" s="21"/>
      <c r="H235" s="16"/>
      <c r="I235" s="16"/>
      <c r="J235" s="16"/>
      <c r="K235" s="20"/>
      <c r="L235" s="9"/>
      <c r="M235" s="21"/>
      <c r="N235" s="16"/>
      <c r="O235" s="16"/>
      <c r="P235" s="16"/>
      <c r="Q235" s="1"/>
      <c r="R235" s="1"/>
      <c r="S235" s="1"/>
      <c r="T235" s="1"/>
      <c r="U235" s="1"/>
    </row>
    <row r="236" spans="1:21" ht="12.75">
      <c r="A236" s="18"/>
      <c r="B236" s="19"/>
      <c r="C236" s="19"/>
      <c r="D236" s="19"/>
      <c r="E236" s="20"/>
      <c r="F236" s="9"/>
      <c r="G236" s="21"/>
      <c r="H236" s="16"/>
      <c r="I236" s="16"/>
      <c r="J236" s="16"/>
      <c r="K236" s="20"/>
      <c r="L236" s="9"/>
      <c r="M236" s="21"/>
      <c r="N236" s="16"/>
      <c r="O236" s="16"/>
      <c r="P236" s="16"/>
      <c r="Q236" s="1"/>
      <c r="R236" s="1"/>
      <c r="S236" s="1"/>
      <c r="T236" s="1"/>
      <c r="U236" s="1"/>
    </row>
    <row r="237" spans="1:21" ht="42.75" customHeight="1">
      <c r="A237" s="18"/>
      <c r="B237" s="19"/>
      <c r="C237" s="19"/>
      <c r="D237" s="19"/>
      <c r="E237" s="20"/>
      <c r="F237" s="9"/>
      <c r="G237" s="21"/>
      <c r="H237" s="16"/>
      <c r="I237" s="16"/>
      <c r="J237" s="16"/>
      <c r="K237" s="20"/>
      <c r="L237" s="9"/>
      <c r="M237" s="21"/>
      <c r="N237" s="16"/>
      <c r="O237" s="16"/>
      <c r="P237" s="16"/>
      <c r="Q237" s="1"/>
      <c r="R237" s="1"/>
      <c r="S237" s="1"/>
      <c r="T237" s="1"/>
      <c r="U237" s="1"/>
    </row>
    <row r="238" spans="1:21" ht="42.75" customHeight="1">
      <c r="A238" s="18"/>
      <c r="B238" s="19"/>
      <c r="C238" s="19"/>
      <c r="D238" s="19"/>
      <c r="E238" s="20"/>
      <c r="F238" s="9"/>
      <c r="G238" s="21"/>
      <c r="H238" s="16"/>
      <c r="I238" s="16"/>
      <c r="J238" s="16"/>
      <c r="K238" s="20"/>
      <c r="L238" s="9"/>
      <c r="M238" s="21"/>
      <c r="N238" s="16"/>
      <c r="O238" s="16"/>
      <c r="P238" s="16"/>
      <c r="Q238" s="1"/>
      <c r="R238" s="1"/>
      <c r="S238" s="1"/>
      <c r="T238" s="1"/>
      <c r="U238" s="1"/>
    </row>
    <row r="239" spans="1:21" ht="27.75" customHeight="1">
      <c r="A239" s="18"/>
      <c r="B239" s="19"/>
      <c r="C239" s="19"/>
      <c r="D239" s="19"/>
      <c r="E239" s="20"/>
      <c r="F239" s="9"/>
      <c r="G239" s="21"/>
      <c r="H239" s="16"/>
      <c r="I239" s="16"/>
      <c r="J239" s="16"/>
      <c r="K239" s="20"/>
      <c r="L239" s="9"/>
      <c r="M239" s="21"/>
      <c r="N239" s="16"/>
      <c r="O239" s="16"/>
      <c r="P239" s="16"/>
      <c r="Q239" s="1"/>
      <c r="R239" s="1"/>
      <c r="S239" s="1"/>
      <c r="T239" s="1"/>
      <c r="U239" s="1"/>
    </row>
    <row r="240" spans="1:21" ht="57" customHeight="1">
      <c r="A240" s="22"/>
      <c r="B240" s="23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1"/>
      <c r="R240" s="1"/>
      <c r="S240" s="1"/>
      <c r="T240" s="1"/>
      <c r="U240" s="1"/>
    </row>
    <row r="241" spans="1:21" ht="12.75">
      <c r="A241" s="18"/>
      <c r="B241" s="19"/>
      <c r="C241" s="9"/>
      <c r="D241" s="9"/>
      <c r="E241" s="20"/>
      <c r="F241" s="9"/>
      <c r="G241" s="21"/>
      <c r="H241" s="16"/>
      <c r="I241" s="16"/>
      <c r="J241" s="16"/>
      <c r="K241" s="20"/>
      <c r="L241" s="9"/>
      <c r="M241" s="21"/>
      <c r="N241" s="16"/>
      <c r="O241" s="16"/>
      <c r="P241" s="16"/>
      <c r="Q241" s="1"/>
      <c r="R241" s="1"/>
      <c r="S241" s="1"/>
      <c r="T241" s="1"/>
      <c r="U241" s="1"/>
    </row>
    <row r="242" spans="1:21" ht="12.75">
      <c r="A242" s="18"/>
      <c r="B242" s="19"/>
      <c r="C242" s="19"/>
      <c r="D242" s="19"/>
      <c r="E242" s="20"/>
      <c r="F242" s="9"/>
      <c r="G242" s="21"/>
      <c r="H242" s="16"/>
      <c r="I242" s="16"/>
      <c r="J242" s="16"/>
      <c r="K242" s="20"/>
      <c r="L242" s="9"/>
      <c r="M242" s="21"/>
      <c r="N242" s="16"/>
      <c r="O242" s="16"/>
      <c r="P242" s="16"/>
      <c r="Q242" s="1"/>
      <c r="R242" s="1"/>
      <c r="S242" s="1"/>
      <c r="T242" s="1"/>
      <c r="U242" s="1"/>
    </row>
    <row r="243" spans="1:21" ht="13.5">
      <c r="A243" s="22"/>
      <c r="B243" s="23"/>
      <c r="C243" s="24"/>
      <c r="D243" s="24"/>
      <c r="E243" s="25"/>
      <c r="F243" s="24"/>
      <c r="G243" s="24"/>
      <c r="H243" s="24"/>
      <c r="I243" s="24"/>
      <c r="J243" s="24"/>
      <c r="K243" s="25"/>
      <c r="L243" s="24"/>
      <c r="M243" s="24"/>
      <c r="N243" s="24"/>
      <c r="O243" s="24"/>
      <c r="P243" s="24"/>
      <c r="Q243" s="1"/>
      <c r="R243" s="1"/>
      <c r="S243" s="1"/>
      <c r="T243" s="1"/>
      <c r="U243" s="1"/>
    </row>
    <row r="244" spans="1:21" ht="12.75">
      <c r="A244" s="26"/>
      <c r="B244" s="19"/>
      <c r="C244" s="27"/>
      <c r="D244" s="27"/>
      <c r="E244" s="20"/>
      <c r="F244" s="9"/>
      <c r="G244" s="21"/>
      <c r="H244" s="28"/>
      <c r="I244" s="1"/>
      <c r="J244" s="1"/>
      <c r="K244" s="20"/>
      <c r="L244" s="9"/>
      <c r="M244" s="21"/>
      <c r="N244" s="28"/>
      <c r="O244" s="1"/>
      <c r="P244" s="1"/>
      <c r="Q244" s="1"/>
      <c r="R244" s="1"/>
      <c r="S244" s="1"/>
      <c r="T244" s="1"/>
      <c r="U244" s="1"/>
    </row>
    <row r="245" spans="1:21" ht="12.75">
      <c r="A245" s="18"/>
      <c r="B245" s="19"/>
      <c r="C245" s="29"/>
      <c r="D245" s="29"/>
      <c r="E245" s="20"/>
      <c r="F245" s="9"/>
      <c r="G245" s="21"/>
      <c r="H245" s="1"/>
      <c r="I245" s="1"/>
      <c r="J245" s="1"/>
      <c r="K245" s="20"/>
      <c r="L245" s="9"/>
      <c r="M245" s="21"/>
      <c r="N245" s="1"/>
      <c r="O245" s="1"/>
      <c r="P245" s="1"/>
      <c r="Q245" s="1"/>
      <c r="R245" s="1"/>
      <c r="S245" s="1"/>
      <c r="T245" s="1"/>
      <c r="U245" s="1"/>
    </row>
    <row r="246" spans="1:21" ht="26.25" customHeight="1">
      <c r="A246" s="22"/>
      <c r="B246" s="23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1"/>
      <c r="R246" s="1"/>
      <c r="S246" s="1"/>
      <c r="T246" s="1"/>
      <c r="U246" s="1"/>
    </row>
    <row r="247" spans="1:21" ht="12.75">
      <c r="A247" s="18"/>
      <c r="B247" s="1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1"/>
      <c r="R247" s="1"/>
      <c r="S247" s="1"/>
      <c r="T247" s="1"/>
      <c r="U247" s="1"/>
    </row>
    <row r="248" spans="1:21" ht="12.75">
      <c r="A248" s="18"/>
      <c r="B248" s="19"/>
      <c r="C248" s="19"/>
      <c r="D248" s="19"/>
      <c r="E248" s="20"/>
      <c r="F248" s="9"/>
      <c r="G248" s="21"/>
      <c r="H248" s="1"/>
      <c r="I248" s="1"/>
      <c r="J248" s="1"/>
      <c r="K248" s="20"/>
      <c r="L248" s="9"/>
      <c r="M248" s="21"/>
      <c r="N248" s="1"/>
      <c r="O248" s="1"/>
      <c r="P248" s="1"/>
      <c r="Q248" s="1"/>
      <c r="R248" s="1"/>
      <c r="S248" s="1"/>
      <c r="T248" s="1"/>
      <c r="U248" s="1"/>
    </row>
    <row r="249" spans="1:21" ht="12.75">
      <c r="A249" s="22"/>
      <c r="B249" s="27"/>
      <c r="C249" s="30"/>
      <c r="D249" s="30"/>
      <c r="E249" s="20"/>
      <c r="F249" s="24"/>
      <c r="G249" s="21"/>
      <c r="H249" s="1"/>
      <c r="I249" s="1"/>
      <c r="J249" s="1"/>
      <c r="K249" s="20"/>
      <c r="L249" s="24"/>
      <c r="M249" s="21"/>
      <c r="N249" s="1"/>
      <c r="O249" s="1"/>
      <c r="P249" s="1"/>
      <c r="Q249" s="1"/>
      <c r="R249" s="1"/>
      <c r="S249" s="1"/>
      <c r="T249" s="1"/>
      <c r="U249" s="1"/>
    </row>
    <row r="250" spans="1:21" ht="12.75">
      <c r="A250" s="30"/>
      <c r="B250" s="30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1"/>
      <c r="R250" s="1"/>
      <c r="S250" s="1"/>
      <c r="T250" s="1"/>
      <c r="U250" s="1"/>
    </row>
    <row r="251" spans="1:21" ht="12.75">
      <c r="A251" s="31"/>
      <c r="B251" s="30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1"/>
      <c r="R251" s="1"/>
      <c r="S251" s="1"/>
      <c r="T251" s="1"/>
      <c r="U251" s="1"/>
    </row>
    <row r="252" spans="1:21" ht="13.5">
      <c r="A252" s="32"/>
      <c r="B252" s="2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1"/>
      <c r="R252" s="1"/>
      <c r="S252" s="1"/>
      <c r="T252" s="1"/>
      <c r="U252" s="1"/>
    </row>
    <row r="253" spans="1:21" ht="12.75">
      <c r="A253" s="34"/>
      <c r="B253" s="19"/>
      <c r="C253" s="34"/>
      <c r="D253" s="34"/>
      <c r="E253" s="20"/>
      <c r="F253" s="21"/>
      <c r="G253" s="1"/>
      <c r="H253" s="1"/>
      <c r="I253" s="1"/>
      <c r="J253" s="1"/>
      <c r="K253" s="20"/>
      <c r="L253" s="2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2.75">
      <c r="A254" s="35"/>
      <c r="B254" s="19"/>
      <c r="C254" s="35"/>
      <c r="D254" s="35"/>
      <c r="E254" s="20"/>
      <c r="F254" s="1"/>
      <c r="G254" s="1"/>
      <c r="H254" s="1"/>
      <c r="I254" s="1"/>
      <c r="J254" s="1"/>
      <c r="K254" s="20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2.75">
      <c r="A255" s="34"/>
      <c r="B255" s="19"/>
      <c r="C255" s="34"/>
      <c r="D255" s="34"/>
      <c r="E255" s="20"/>
      <c r="F255" s="1"/>
      <c r="G255" s="1"/>
      <c r="H255" s="1"/>
      <c r="I255" s="1"/>
      <c r="J255" s="1"/>
      <c r="K255" s="20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2.75">
      <c r="A256" s="34"/>
      <c r="B256" s="19"/>
      <c r="C256" s="34"/>
      <c r="D256" s="34"/>
      <c r="E256" s="20"/>
      <c r="F256" s="1"/>
      <c r="G256" s="1"/>
      <c r="H256" s="1"/>
      <c r="I256" s="1"/>
      <c r="J256" s="1"/>
      <c r="K256" s="20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2.75">
      <c r="A257" s="34"/>
      <c r="B257" s="19"/>
      <c r="C257" s="34"/>
      <c r="D257" s="34"/>
      <c r="E257" s="20"/>
      <c r="F257" s="1"/>
      <c r="G257" s="1"/>
      <c r="H257" s="1"/>
      <c r="I257" s="1"/>
      <c r="J257" s="1"/>
      <c r="K257" s="20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18" ht="12.75">
      <c r="A258" s="34"/>
      <c r="B258" s="19"/>
      <c r="C258" s="34"/>
      <c r="D258" s="34"/>
      <c r="E258" s="20"/>
      <c r="F258" s="1"/>
      <c r="G258" s="1"/>
      <c r="H258" s="1"/>
      <c r="I258" s="1"/>
      <c r="J258" s="1"/>
      <c r="K258" s="20"/>
      <c r="L258" s="1"/>
      <c r="M258" s="1"/>
      <c r="N258" s="1"/>
      <c r="O258" s="1"/>
      <c r="P258" s="1"/>
      <c r="Q258" s="1"/>
      <c r="R258" s="1"/>
    </row>
    <row r="259" spans="1:18" ht="12.75">
      <c r="A259" s="34"/>
      <c r="B259" s="19"/>
      <c r="C259" s="34"/>
      <c r="D259" s="34"/>
      <c r="E259" s="20"/>
      <c r="F259" s="1"/>
      <c r="G259" s="1"/>
      <c r="H259" s="1"/>
      <c r="I259" s="1"/>
      <c r="J259" s="1"/>
      <c r="K259" s="20"/>
      <c r="L259" s="1"/>
      <c r="M259" s="1"/>
      <c r="N259" s="1"/>
      <c r="O259" s="1"/>
      <c r="P259" s="1"/>
      <c r="Q259" s="1"/>
      <c r="R259" s="1"/>
    </row>
    <row r="260" spans="1:18" ht="13.5">
      <c r="A260" s="32"/>
      <c r="B260" s="19"/>
      <c r="C260" s="32"/>
      <c r="D260" s="32"/>
      <c r="E260" s="20"/>
      <c r="F260" s="1"/>
      <c r="G260" s="1"/>
      <c r="H260" s="1"/>
      <c r="I260" s="1"/>
      <c r="J260" s="1"/>
      <c r="K260" s="20"/>
      <c r="L260" s="1"/>
      <c r="M260" s="1"/>
      <c r="N260" s="1"/>
      <c r="O260" s="1"/>
      <c r="P260" s="1"/>
      <c r="Q260" s="1"/>
      <c r="R260" s="1"/>
    </row>
    <row r="261" spans="1:18" ht="12.75">
      <c r="A261" s="34"/>
      <c r="B261" s="19"/>
      <c r="C261" s="34"/>
      <c r="D261" s="34"/>
      <c r="E261" s="20"/>
      <c r="F261" s="1"/>
      <c r="G261" s="1"/>
      <c r="H261" s="1"/>
      <c r="I261" s="1"/>
      <c r="J261" s="1"/>
      <c r="K261" s="20"/>
      <c r="L261" s="1"/>
      <c r="M261" s="1"/>
      <c r="N261" s="1"/>
      <c r="O261" s="1"/>
      <c r="P261" s="1"/>
      <c r="Q261" s="1"/>
      <c r="R261" s="1"/>
    </row>
    <row r="262" spans="1:18" ht="12.75">
      <c r="A262" s="34"/>
      <c r="B262" s="19"/>
      <c r="C262" s="34"/>
      <c r="D262" s="34"/>
      <c r="E262" s="20"/>
      <c r="F262" s="1"/>
      <c r="G262" s="1"/>
      <c r="H262" s="1"/>
      <c r="I262" s="1"/>
      <c r="J262" s="1"/>
      <c r="K262" s="20"/>
      <c r="L262" s="1"/>
      <c r="M262" s="1"/>
      <c r="N262" s="1"/>
      <c r="O262" s="1"/>
      <c r="P262" s="1"/>
      <c r="Q262" s="1"/>
      <c r="R262" s="1"/>
    </row>
    <row r="263" spans="1:18" ht="12.75">
      <c r="A263" s="34"/>
      <c r="B263" s="19"/>
      <c r="C263" s="34"/>
      <c r="D263" s="34"/>
      <c r="E263" s="20"/>
      <c r="F263" s="1"/>
      <c r="G263" s="1"/>
      <c r="H263" s="1"/>
      <c r="I263" s="1"/>
      <c r="J263" s="1"/>
      <c r="K263" s="20"/>
      <c r="L263" s="1"/>
      <c r="M263" s="1"/>
      <c r="N263" s="1"/>
      <c r="O263" s="1"/>
      <c r="P263" s="1"/>
      <c r="Q263" s="1"/>
      <c r="R263" s="1"/>
    </row>
    <row r="264" spans="1:18" ht="12.75">
      <c r="A264" s="34"/>
      <c r="B264" s="19"/>
      <c r="C264" s="34"/>
      <c r="D264" s="34"/>
      <c r="E264" s="20"/>
      <c r="F264" s="1"/>
      <c r="G264" s="1"/>
      <c r="H264" s="1"/>
      <c r="I264" s="1"/>
      <c r="J264" s="1"/>
      <c r="K264" s="20"/>
      <c r="L264" s="1"/>
      <c r="M264" s="1"/>
      <c r="N264" s="1"/>
      <c r="O264" s="1"/>
      <c r="P264" s="1"/>
      <c r="Q264" s="1"/>
      <c r="R264" s="1"/>
    </row>
    <row r="265" spans="1:18" ht="12.75">
      <c r="A265" s="34"/>
      <c r="B265" s="19"/>
      <c r="C265" s="34"/>
      <c r="D265" s="34"/>
      <c r="E265" s="20"/>
      <c r="F265" s="1"/>
      <c r="G265" s="1"/>
      <c r="H265" s="1"/>
      <c r="I265" s="1"/>
      <c r="J265" s="1"/>
      <c r="K265" s="20"/>
      <c r="L265" s="1"/>
      <c r="M265" s="1"/>
      <c r="N265" s="1"/>
      <c r="O265" s="1"/>
      <c r="P265" s="1"/>
      <c r="Q265" s="1"/>
      <c r="R265" s="1"/>
    </row>
    <row r="266" spans="1:18" ht="12.75">
      <c r="A266" s="34"/>
      <c r="B266" s="19"/>
      <c r="C266" s="34"/>
      <c r="D266" s="34"/>
      <c r="E266" s="20"/>
      <c r="F266" s="1"/>
      <c r="G266" s="1"/>
      <c r="H266" s="1"/>
      <c r="I266" s="1"/>
      <c r="J266" s="1"/>
      <c r="K266" s="20"/>
      <c r="L266" s="1"/>
      <c r="M266" s="1"/>
      <c r="N266" s="1"/>
      <c r="O266" s="1"/>
      <c r="P266" s="1"/>
      <c r="Q266" s="1"/>
      <c r="R266" s="1"/>
    </row>
    <row r="267" spans="1:18" ht="12.75">
      <c r="A267" s="30"/>
      <c r="B267" s="19"/>
      <c r="C267" s="30"/>
      <c r="D267" s="30"/>
      <c r="E267" s="20"/>
      <c r="F267" s="1"/>
      <c r="G267" s="1"/>
      <c r="H267" s="1"/>
      <c r="I267" s="1"/>
      <c r="J267" s="1"/>
      <c r="K267" s="20"/>
      <c r="L267" s="1"/>
      <c r="M267" s="1"/>
      <c r="N267" s="1"/>
      <c r="O267" s="1"/>
      <c r="P267" s="1"/>
      <c r="Q267" s="1"/>
      <c r="R267" s="1"/>
    </row>
    <row r="268" spans="1:18" ht="12.75">
      <c r="A268" s="34"/>
      <c r="B268" s="19"/>
      <c r="C268" s="34"/>
      <c r="D268" s="34"/>
      <c r="E268" s="20"/>
      <c r="F268" s="1"/>
      <c r="G268" s="1"/>
      <c r="H268" s="1"/>
      <c r="I268" s="1"/>
      <c r="J268" s="1"/>
      <c r="K268" s="20"/>
      <c r="L268" s="1"/>
      <c r="M268" s="1"/>
      <c r="N268" s="1"/>
      <c r="O268" s="1"/>
      <c r="P268" s="1"/>
      <c r="Q268" s="1"/>
      <c r="R268" s="1"/>
    </row>
    <row r="269" spans="1:18" ht="12.75">
      <c r="A269" s="34"/>
      <c r="B269" s="19"/>
      <c r="C269" s="34"/>
      <c r="D269" s="34"/>
      <c r="E269" s="20"/>
      <c r="F269" s="1"/>
      <c r="G269" s="1"/>
      <c r="H269" s="1"/>
      <c r="I269" s="1"/>
      <c r="J269" s="1"/>
      <c r="K269" s="20"/>
      <c r="L269" s="1"/>
      <c r="M269" s="1"/>
      <c r="N269" s="1"/>
      <c r="O269" s="1"/>
      <c r="P269" s="1"/>
      <c r="Q269" s="1"/>
      <c r="R269" s="1"/>
    </row>
    <row r="270" spans="1:18" ht="12.75">
      <c r="A270" s="34"/>
      <c r="B270" s="19"/>
      <c r="C270" s="34"/>
      <c r="D270" s="34"/>
      <c r="E270" s="20"/>
      <c r="F270" s="1"/>
      <c r="G270" s="1"/>
      <c r="H270" s="1"/>
      <c r="I270" s="1"/>
      <c r="J270" s="1"/>
      <c r="K270" s="20"/>
      <c r="L270" s="1"/>
      <c r="M270" s="1"/>
      <c r="N270" s="1"/>
      <c r="O270" s="1"/>
      <c r="P270" s="1"/>
      <c r="Q270" s="1"/>
      <c r="R270" s="1"/>
    </row>
    <row r="271" spans="1:18" ht="12.75">
      <c r="A271" s="34"/>
      <c r="B271" s="19"/>
      <c r="C271" s="34"/>
      <c r="D271" s="34"/>
      <c r="E271" s="20"/>
      <c r="F271" s="1"/>
      <c r="G271" s="1"/>
      <c r="H271" s="1"/>
      <c r="I271" s="1"/>
      <c r="J271" s="1"/>
      <c r="K271" s="20"/>
      <c r="L271" s="1"/>
      <c r="M271" s="1"/>
      <c r="N271" s="1"/>
      <c r="O271" s="1"/>
      <c r="P271" s="1"/>
      <c r="Q271" s="1"/>
      <c r="R271" s="1"/>
    </row>
    <row r="272" spans="1:18" ht="12.75">
      <c r="A272" s="34"/>
      <c r="B272" s="19"/>
      <c r="C272" s="34"/>
      <c r="D272" s="34"/>
      <c r="E272" s="20"/>
      <c r="F272" s="1"/>
      <c r="G272" s="1"/>
      <c r="H272" s="1"/>
      <c r="I272" s="1"/>
      <c r="J272" s="1"/>
      <c r="K272" s="20"/>
      <c r="L272" s="1"/>
      <c r="M272" s="1"/>
      <c r="N272" s="1"/>
      <c r="O272" s="1"/>
      <c r="P272" s="1"/>
      <c r="Q272" s="1"/>
      <c r="R272" s="1"/>
    </row>
    <row r="273" spans="1:18" ht="12.75">
      <c r="A273" s="34"/>
      <c r="B273" s="19"/>
      <c r="C273" s="34"/>
      <c r="D273" s="34"/>
      <c r="E273" s="20"/>
      <c r="F273" s="1"/>
      <c r="G273" s="1"/>
      <c r="H273" s="1"/>
      <c r="I273" s="1"/>
      <c r="J273" s="1"/>
      <c r="K273" s="20"/>
      <c r="L273" s="1"/>
      <c r="M273" s="1"/>
      <c r="N273" s="1"/>
      <c r="O273" s="1"/>
      <c r="P273" s="1"/>
      <c r="Q273" s="1"/>
      <c r="R273" s="1"/>
    </row>
    <row r="274" spans="1:18" ht="12.75">
      <c r="A274" s="30"/>
      <c r="B274" s="19"/>
      <c r="C274" s="30"/>
      <c r="D274" s="30"/>
      <c r="E274" s="20"/>
      <c r="F274" s="1"/>
      <c r="G274" s="1"/>
      <c r="H274" s="1"/>
      <c r="I274" s="1"/>
      <c r="J274" s="1"/>
      <c r="K274" s="20"/>
      <c r="L274" s="1"/>
      <c r="M274" s="1"/>
      <c r="N274" s="1"/>
      <c r="O274" s="1"/>
      <c r="P274" s="1"/>
      <c r="Q274" s="1"/>
      <c r="R274" s="1"/>
    </row>
    <row r="275" spans="1:18" ht="13.5">
      <c r="A275" s="32"/>
      <c r="B275" s="19"/>
      <c r="C275" s="32"/>
      <c r="D275" s="32"/>
      <c r="E275" s="20"/>
      <c r="F275" s="1"/>
      <c r="G275" s="1"/>
      <c r="H275" s="1"/>
      <c r="I275" s="1"/>
      <c r="J275" s="1"/>
      <c r="K275" s="20"/>
      <c r="L275" s="1"/>
      <c r="M275" s="1"/>
      <c r="N275" s="1"/>
      <c r="O275" s="1"/>
      <c r="P275" s="1"/>
      <c r="Q275" s="1"/>
      <c r="R275" s="1"/>
    </row>
    <row r="276" spans="1:18" ht="12.75">
      <c r="A276" s="30"/>
      <c r="B276" s="30"/>
      <c r="C276" s="30"/>
      <c r="D276" s="30"/>
      <c r="E276" s="20"/>
      <c r="F276" s="1"/>
      <c r="G276" s="1"/>
      <c r="H276" s="1"/>
      <c r="I276" s="1"/>
      <c r="J276" s="1"/>
      <c r="K276" s="20"/>
      <c r="L276" s="1"/>
      <c r="M276" s="1"/>
      <c r="N276" s="1"/>
      <c r="O276" s="1"/>
      <c r="P276" s="1"/>
      <c r="Q276" s="1"/>
      <c r="R276" s="1"/>
    </row>
    <row r="277" spans="1:18" ht="13.5">
      <c r="A277" s="23"/>
      <c r="B277" s="30"/>
      <c r="C277" s="23"/>
      <c r="D277" s="23"/>
      <c r="E277" s="20"/>
      <c r="F277" s="1"/>
      <c r="G277" s="1"/>
      <c r="H277" s="1"/>
      <c r="I277" s="1"/>
      <c r="J277" s="1"/>
      <c r="K277" s="20"/>
      <c r="L277" s="1"/>
      <c r="M277" s="1"/>
      <c r="N277" s="1"/>
      <c r="O277" s="1"/>
      <c r="P277" s="1"/>
      <c r="Q277" s="1"/>
      <c r="R277" s="1"/>
    </row>
    <row r="278" spans="1:18" ht="12.75">
      <c r="A278" s="30"/>
      <c r="B278" s="19"/>
      <c r="C278" s="30"/>
      <c r="D278" s="30"/>
      <c r="E278" s="20"/>
      <c r="F278" s="1"/>
      <c r="G278" s="1"/>
      <c r="H278" s="1"/>
      <c r="I278" s="1"/>
      <c r="J278" s="1"/>
      <c r="K278" s="20"/>
      <c r="L278" s="1"/>
      <c r="M278" s="1"/>
      <c r="N278" s="1"/>
      <c r="O278" s="1"/>
      <c r="P278" s="1"/>
      <c r="Q278" s="1"/>
      <c r="R278" s="1"/>
    </row>
    <row r="279" spans="1:18" ht="13.5">
      <c r="A279" s="32"/>
      <c r="B279" s="19"/>
      <c r="C279" s="32"/>
      <c r="D279" s="32"/>
      <c r="E279" s="20"/>
      <c r="F279" s="1"/>
      <c r="G279" s="1"/>
      <c r="H279" s="1"/>
      <c r="I279" s="1"/>
      <c r="J279" s="1"/>
      <c r="K279" s="20"/>
      <c r="L279" s="1"/>
      <c r="M279" s="1"/>
      <c r="N279" s="1"/>
      <c r="O279" s="1"/>
      <c r="P279" s="1"/>
      <c r="Q279" s="1"/>
      <c r="R279" s="1"/>
    </row>
    <row r="280" spans="1:18" ht="12.75">
      <c r="A280" s="34"/>
      <c r="B280" s="19"/>
      <c r="C280" s="34"/>
      <c r="D280" s="34"/>
      <c r="E280" s="20"/>
      <c r="F280" s="1"/>
      <c r="G280" s="1"/>
      <c r="H280" s="1"/>
      <c r="I280" s="1"/>
      <c r="J280" s="1"/>
      <c r="K280" s="20"/>
      <c r="L280" s="1"/>
      <c r="M280" s="1"/>
      <c r="N280" s="1"/>
      <c r="O280" s="1"/>
      <c r="P280" s="1"/>
      <c r="Q280" s="1"/>
      <c r="R280" s="1"/>
    </row>
    <row r="281" spans="1:18" ht="12.75">
      <c r="A281" s="34"/>
      <c r="B281" s="19"/>
      <c r="C281" s="34"/>
      <c r="D281" s="34"/>
      <c r="E281" s="20"/>
      <c r="F281" s="1"/>
      <c r="G281" s="1"/>
      <c r="H281" s="1"/>
      <c r="I281" s="1"/>
      <c r="J281" s="1"/>
      <c r="K281" s="20"/>
      <c r="L281" s="1"/>
      <c r="M281" s="1"/>
      <c r="N281" s="1"/>
      <c r="O281" s="1"/>
      <c r="P281" s="1"/>
      <c r="Q281" s="1"/>
      <c r="R281" s="1"/>
    </row>
    <row r="282" spans="1:18" ht="13.5">
      <c r="A282" s="32"/>
      <c r="B282" s="19"/>
      <c r="C282" s="32"/>
      <c r="D282" s="32"/>
      <c r="E282" s="20"/>
      <c r="F282" s="1"/>
      <c r="G282" s="1"/>
      <c r="H282" s="1"/>
      <c r="I282" s="1"/>
      <c r="J282" s="1"/>
      <c r="K282" s="20"/>
      <c r="L282" s="1"/>
      <c r="M282" s="1"/>
      <c r="N282" s="1"/>
      <c r="O282" s="1"/>
      <c r="P282" s="1"/>
      <c r="Q282" s="1"/>
      <c r="R282" s="1"/>
    </row>
    <row r="283" spans="1:18" ht="13.5">
      <c r="A283" s="32"/>
      <c r="B283" s="19"/>
      <c r="C283" s="32"/>
      <c r="D283" s="32"/>
      <c r="E283" s="20"/>
      <c r="F283" s="1"/>
      <c r="G283" s="1"/>
      <c r="H283" s="1"/>
      <c r="I283" s="1"/>
      <c r="J283" s="1"/>
      <c r="K283" s="20"/>
      <c r="L283" s="1"/>
      <c r="M283" s="1"/>
      <c r="N283" s="1"/>
      <c r="O283" s="1"/>
      <c r="P283" s="1"/>
      <c r="Q283" s="1"/>
      <c r="R283" s="1"/>
    </row>
    <row r="284" spans="1:18" ht="12.75">
      <c r="A284" s="34"/>
      <c r="B284" s="19"/>
      <c r="C284" s="34"/>
      <c r="D284" s="34"/>
      <c r="E284" s="20"/>
      <c r="F284" s="1"/>
      <c r="G284" s="1"/>
      <c r="H284" s="1"/>
      <c r="I284" s="1"/>
      <c r="J284" s="1"/>
      <c r="K284" s="20"/>
      <c r="L284" s="1"/>
      <c r="M284" s="1"/>
      <c r="N284" s="1"/>
      <c r="O284" s="1"/>
      <c r="P284" s="1"/>
      <c r="Q284" s="1"/>
      <c r="R284" s="1"/>
    </row>
    <row r="285" spans="1:18" ht="12.75">
      <c r="A285" s="34"/>
      <c r="B285" s="19"/>
      <c r="C285" s="34"/>
      <c r="D285" s="34"/>
      <c r="E285" s="20"/>
      <c r="F285" s="1"/>
      <c r="G285" s="1"/>
      <c r="H285" s="1"/>
      <c r="I285" s="1"/>
      <c r="J285" s="1"/>
      <c r="K285" s="20"/>
      <c r="L285" s="1"/>
      <c r="M285" s="1"/>
      <c r="N285" s="1"/>
      <c r="O285" s="1"/>
      <c r="P285" s="1"/>
      <c r="Q285" s="1"/>
      <c r="R285" s="1"/>
    </row>
    <row r="286" spans="1:18" ht="12.75">
      <c r="A286" s="34"/>
      <c r="B286" s="19"/>
      <c r="C286" s="34"/>
      <c r="D286" s="34"/>
      <c r="E286" s="20"/>
      <c r="F286" s="1"/>
      <c r="G286" s="1"/>
      <c r="H286" s="1"/>
      <c r="I286" s="1"/>
      <c r="J286" s="1"/>
      <c r="K286" s="20"/>
      <c r="L286" s="1"/>
      <c r="M286" s="1"/>
      <c r="N286" s="1"/>
      <c r="O286" s="1"/>
      <c r="P286" s="1"/>
      <c r="Q286" s="1"/>
      <c r="R286" s="1"/>
    </row>
    <row r="287" spans="1:18" ht="12.75">
      <c r="A287" s="1"/>
      <c r="B287" s="1"/>
      <c r="C287" s="1"/>
      <c r="D287" s="1"/>
      <c r="E287" s="20"/>
      <c r="F287" s="1"/>
      <c r="G287" s="1"/>
      <c r="H287" s="1"/>
      <c r="I287" s="1"/>
      <c r="J287" s="1"/>
      <c r="K287" s="20"/>
      <c r="L287" s="1"/>
      <c r="M287" s="1"/>
      <c r="N287" s="1"/>
      <c r="O287" s="1"/>
      <c r="P287" s="1"/>
      <c r="Q287" s="1"/>
      <c r="R287" s="1"/>
    </row>
    <row r="288" spans="1:18" ht="12.75">
      <c r="A288" s="1"/>
      <c r="B288" s="1"/>
      <c r="C288" s="1"/>
      <c r="D288" s="1"/>
      <c r="E288" s="20"/>
      <c r="F288" s="1"/>
      <c r="G288" s="1"/>
      <c r="H288" s="1"/>
      <c r="I288" s="1"/>
      <c r="J288" s="1"/>
      <c r="K288" s="20"/>
      <c r="L288" s="1"/>
      <c r="M288" s="1"/>
      <c r="N288" s="1"/>
      <c r="O288" s="1"/>
      <c r="P288" s="1"/>
      <c r="Q288" s="1"/>
      <c r="R288" s="1"/>
    </row>
    <row r="289" spans="1:18" ht="12.75">
      <c r="A289" s="1"/>
      <c r="B289" s="1"/>
      <c r="C289" s="1"/>
      <c r="D289" s="1"/>
      <c r="E289" s="20"/>
      <c r="F289" s="1"/>
      <c r="G289" s="1"/>
      <c r="H289" s="1"/>
      <c r="I289" s="1"/>
      <c r="J289" s="1"/>
      <c r="K289" s="20"/>
      <c r="L289" s="1"/>
      <c r="M289" s="1"/>
      <c r="N289" s="1"/>
      <c r="O289" s="1"/>
      <c r="P289" s="1"/>
      <c r="Q289" s="1"/>
      <c r="R289" s="1"/>
    </row>
    <row r="290" spans="1:18" ht="12.75">
      <c r="A290" s="1"/>
      <c r="B290" s="1"/>
      <c r="C290" s="1"/>
      <c r="D290" s="1"/>
      <c r="E290" s="20"/>
      <c r="F290" s="1"/>
      <c r="G290" s="1"/>
      <c r="H290" s="1"/>
      <c r="I290" s="1"/>
      <c r="J290" s="1"/>
      <c r="K290" s="20"/>
      <c r="L290" s="1"/>
      <c r="M290" s="1"/>
      <c r="N290" s="1"/>
      <c r="O290" s="1"/>
      <c r="P290" s="1"/>
      <c r="Q290" s="1"/>
      <c r="R290" s="1"/>
    </row>
    <row r="291" spans="1:18" ht="12.75">
      <c r="A291" s="1"/>
      <c r="B291" s="1"/>
      <c r="C291" s="1"/>
      <c r="D291" s="1"/>
      <c r="E291" s="20"/>
      <c r="F291" s="1"/>
      <c r="G291" s="1"/>
      <c r="H291" s="1"/>
      <c r="I291" s="1"/>
      <c r="J291" s="1"/>
      <c r="K291" s="20"/>
      <c r="L291" s="1"/>
      <c r="M291" s="1"/>
      <c r="N291" s="1"/>
      <c r="O291" s="1"/>
      <c r="P291" s="1"/>
      <c r="Q291" s="1"/>
      <c r="R291" s="1"/>
    </row>
    <row r="292" spans="1:18" ht="12.75">
      <c r="A292" s="1"/>
      <c r="B292" s="1"/>
      <c r="C292" s="1"/>
      <c r="D292" s="1"/>
      <c r="E292" s="20"/>
      <c r="F292" s="1"/>
      <c r="G292" s="1"/>
      <c r="H292" s="1"/>
      <c r="I292" s="1"/>
      <c r="J292" s="1"/>
      <c r="K292" s="20"/>
      <c r="L292" s="1"/>
      <c r="M292" s="1"/>
      <c r="N292" s="1"/>
      <c r="O292" s="1"/>
      <c r="P292" s="1"/>
      <c r="Q292" s="1"/>
      <c r="R292" s="1"/>
    </row>
    <row r="293" spans="1:18" ht="12.75">
      <c r="A293" s="1"/>
      <c r="B293" s="1"/>
      <c r="C293" s="1"/>
      <c r="D293" s="1"/>
      <c r="E293" s="20"/>
      <c r="F293" s="1"/>
      <c r="G293" s="1"/>
      <c r="H293" s="1"/>
      <c r="I293" s="1"/>
      <c r="J293" s="1"/>
      <c r="K293" s="20"/>
      <c r="L293" s="1"/>
      <c r="M293" s="1"/>
      <c r="N293" s="1"/>
      <c r="O293" s="1"/>
      <c r="P293" s="1"/>
      <c r="Q293" s="1"/>
      <c r="R293" s="1"/>
    </row>
    <row r="294" spans="1:18" ht="12.75">
      <c r="A294" s="1"/>
      <c r="B294" s="1"/>
      <c r="C294" s="1"/>
      <c r="D294" s="1"/>
      <c r="E294" s="20"/>
      <c r="F294" s="1"/>
      <c r="G294" s="1"/>
      <c r="H294" s="1"/>
      <c r="I294" s="1"/>
      <c r="J294" s="1"/>
      <c r="K294" s="20"/>
      <c r="L294" s="1"/>
      <c r="M294" s="1"/>
      <c r="N294" s="1"/>
      <c r="O294" s="1"/>
      <c r="P294" s="1"/>
      <c r="Q294" s="1"/>
      <c r="R294" s="1"/>
    </row>
    <row r="295" spans="1:18" ht="12.75">
      <c r="A295" s="1"/>
      <c r="B295" s="1"/>
      <c r="C295" s="1"/>
      <c r="D295" s="1"/>
      <c r="E295" s="20"/>
      <c r="F295" s="1"/>
      <c r="G295" s="1"/>
      <c r="H295" s="1"/>
      <c r="I295" s="1"/>
      <c r="J295" s="1"/>
      <c r="K295" s="20"/>
      <c r="L295" s="1"/>
      <c r="M295" s="1"/>
      <c r="N295" s="1"/>
      <c r="O295" s="1"/>
      <c r="P295" s="1"/>
      <c r="Q295" s="1"/>
      <c r="R295" s="1"/>
    </row>
    <row r="296" spans="1:18" ht="12.75">
      <c r="A296" s="1"/>
      <c r="B296" s="1"/>
      <c r="C296" s="1"/>
      <c r="D296" s="1"/>
      <c r="E296" s="20"/>
      <c r="F296" s="1"/>
      <c r="G296" s="1"/>
      <c r="H296" s="1"/>
      <c r="I296" s="1"/>
      <c r="J296" s="1"/>
      <c r="K296" s="20"/>
      <c r="L296" s="1"/>
      <c r="M296" s="1"/>
      <c r="N296" s="1"/>
      <c r="O296" s="1"/>
      <c r="P296" s="1"/>
      <c r="Q296" s="1"/>
      <c r="R296" s="1"/>
    </row>
    <row r="297" spans="1:18" ht="12.75">
      <c r="A297" s="1"/>
      <c r="B297" s="1"/>
      <c r="C297" s="1"/>
      <c r="D297" s="1"/>
      <c r="E297" s="20"/>
      <c r="F297" s="1"/>
      <c r="G297" s="1"/>
      <c r="H297" s="1"/>
      <c r="I297" s="1"/>
      <c r="J297" s="1"/>
      <c r="K297" s="20"/>
      <c r="L297" s="1"/>
      <c r="M297" s="1"/>
      <c r="N297" s="1"/>
      <c r="O297" s="1"/>
      <c r="P297" s="1"/>
      <c r="Q297" s="1"/>
      <c r="R297" s="1"/>
    </row>
    <row r="298" spans="1:18" ht="12.75">
      <c r="A298" s="1"/>
      <c r="B298" s="1"/>
      <c r="C298" s="1"/>
      <c r="D298" s="1"/>
      <c r="E298" s="20"/>
      <c r="F298" s="1"/>
      <c r="G298" s="1"/>
      <c r="H298" s="1"/>
      <c r="I298" s="1"/>
      <c r="J298" s="1"/>
      <c r="K298" s="20"/>
      <c r="L298" s="1"/>
      <c r="M298" s="1"/>
      <c r="N298" s="1"/>
      <c r="O298" s="1"/>
      <c r="P298" s="1"/>
      <c r="Q298" s="1"/>
      <c r="R298" s="1"/>
    </row>
    <row r="299" spans="1:18" ht="12.75">
      <c r="A299" s="1"/>
      <c r="B299" s="1"/>
      <c r="C299" s="1"/>
      <c r="D299" s="1"/>
      <c r="E299" s="20"/>
      <c r="F299" s="1"/>
      <c r="G299" s="1"/>
      <c r="H299" s="1"/>
      <c r="I299" s="1"/>
      <c r="J299" s="1"/>
      <c r="K299" s="20"/>
      <c r="L299" s="1"/>
      <c r="M299" s="1"/>
      <c r="N299" s="1"/>
      <c r="O299" s="1"/>
      <c r="P299" s="1"/>
      <c r="Q299" s="1"/>
      <c r="R299" s="1"/>
    </row>
    <row r="300" spans="1:18" ht="12.75">
      <c r="A300" s="1"/>
      <c r="B300" s="1"/>
      <c r="C300" s="1"/>
      <c r="D300" s="1"/>
      <c r="E300" s="20"/>
      <c r="F300" s="1"/>
      <c r="G300" s="1"/>
      <c r="H300" s="1"/>
      <c r="I300" s="1"/>
      <c r="J300" s="1"/>
      <c r="K300" s="20"/>
      <c r="L300" s="1"/>
      <c r="M300" s="1"/>
      <c r="N300" s="1"/>
      <c r="O300" s="1"/>
      <c r="P300" s="1"/>
      <c r="Q300" s="1"/>
      <c r="R300" s="1"/>
    </row>
    <row r="301" spans="1:18" ht="12.75">
      <c r="A301" s="1"/>
      <c r="B301" s="1"/>
      <c r="C301" s="1"/>
      <c r="D301" s="1"/>
      <c r="E301" s="20"/>
      <c r="F301" s="1"/>
      <c r="G301" s="1"/>
      <c r="H301" s="1"/>
      <c r="I301" s="1"/>
      <c r="J301" s="1"/>
      <c r="K301" s="20"/>
      <c r="L301" s="1"/>
      <c r="M301" s="1"/>
      <c r="N301" s="1"/>
      <c r="O301" s="1"/>
      <c r="P301" s="1"/>
      <c r="Q301" s="1"/>
      <c r="R301" s="1"/>
    </row>
    <row r="302" spans="1:18" ht="12.75">
      <c r="A302" s="1"/>
      <c r="B302" s="1"/>
      <c r="C302" s="1"/>
      <c r="D302" s="1"/>
      <c r="E302" s="20"/>
      <c r="F302" s="1"/>
      <c r="G302" s="1"/>
      <c r="H302" s="1"/>
      <c r="I302" s="1"/>
      <c r="J302" s="1"/>
      <c r="K302" s="20"/>
      <c r="L302" s="1"/>
      <c r="M302" s="1"/>
      <c r="N302" s="1"/>
      <c r="O302" s="1"/>
      <c r="P302" s="1"/>
      <c r="Q302" s="1"/>
      <c r="R302" s="1"/>
    </row>
    <row r="303" spans="1:18" ht="12.75">
      <c r="A303" s="1"/>
      <c r="B303" s="1"/>
      <c r="C303" s="1"/>
      <c r="D303" s="1"/>
      <c r="E303" s="20"/>
      <c r="F303" s="1"/>
      <c r="G303" s="1"/>
      <c r="H303" s="1"/>
      <c r="I303" s="1"/>
      <c r="J303" s="1"/>
      <c r="K303" s="20"/>
      <c r="L303" s="1"/>
      <c r="M303" s="1"/>
      <c r="N303" s="1"/>
      <c r="O303" s="1"/>
      <c r="P303" s="1"/>
      <c r="Q303" s="1"/>
      <c r="R303" s="1"/>
    </row>
    <row r="304" spans="1:18" ht="12.75">
      <c r="A304" s="1"/>
      <c r="B304" s="1"/>
      <c r="C304" s="1"/>
      <c r="D304" s="1"/>
      <c r="E304" s="20"/>
      <c r="F304" s="1"/>
      <c r="G304" s="1"/>
      <c r="H304" s="1"/>
      <c r="I304" s="1"/>
      <c r="J304" s="1"/>
      <c r="K304" s="20"/>
      <c r="L304" s="1"/>
      <c r="M304" s="1"/>
      <c r="N304" s="1"/>
      <c r="O304" s="1"/>
      <c r="P304" s="1"/>
      <c r="Q304" s="1"/>
      <c r="R304" s="1"/>
    </row>
    <row r="305" spans="1:18" ht="12.75">
      <c r="A305" s="1"/>
      <c r="B305" s="1"/>
      <c r="C305" s="1"/>
      <c r="D305" s="1"/>
      <c r="E305" s="20"/>
      <c r="F305" s="1"/>
      <c r="G305" s="1"/>
      <c r="H305" s="1"/>
      <c r="I305" s="1"/>
      <c r="J305" s="1"/>
      <c r="K305" s="20"/>
      <c r="L305" s="1"/>
      <c r="M305" s="1"/>
      <c r="N305" s="1"/>
      <c r="O305" s="1"/>
      <c r="P305" s="1"/>
      <c r="Q305" s="1"/>
      <c r="R305" s="1"/>
    </row>
    <row r="306" spans="1:18" ht="12.75">
      <c r="A306" s="1"/>
      <c r="B306" s="1"/>
      <c r="C306" s="1"/>
      <c r="D306" s="1"/>
      <c r="E306" s="20"/>
      <c r="F306" s="1"/>
      <c r="G306" s="1"/>
      <c r="H306" s="1"/>
      <c r="I306" s="1"/>
      <c r="J306" s="1"/>
      <c r="K306" s="20"/>
      <c r="L306" s="1"/>
      <c r="M306" s="1"/>
      <c r="N306" s="1"/>
      <c r="O306" s="1"/>
      <c r="P306" s="1"/>
      <c r="Q306" s="1"/>
      <c r="R306" s="1"/>
    </row>
    <row r="307" spans="1:18" ht="12.75">
      <c r="A307" s="1"/>
      <c r="B307" s="1"/>
      <c r="C307" s="1"/>
      <c r="D307" s="1"/>
      <c r="E307" s="20"/>
      <c r="F307" s="1"/>
      <c r="G307" s="1"/>
      <c r="H307" s="1"/>
      <c r="I307" s="1"/>
      <c r="J307" s="1"/>
      <c r="K307" s="20"/>
      <c r="L307" s="1"/>
      <c r="M307" s="1"/>
      <c r="N307" s="1"/>
      <c r="O307" s="1"/>
      <c r="P307" s="1"/>
      <c r="Q307" s="1"/>
      <c r="R307" s="1"/>
    </row>
    <row r="308" spans="1:18" ht="12.75">
      <c r="A308" s="1"/>
      <c r="B308" s="1"/>
      <c r="C308" s="1"/>
      <c r="D308" s="1"/>
      <c r="E308" s="20"/>
      <c r="F308" s="1"/>
      <c r="G308" s="1"/>
      <c r="H308" s="1"/>
      <c r="I308" s="1"/>
      <c r="J308" s="1"/>
      <c r="K308" s="20"/>
      <c r="L308" s="1"/>
      <c r="M308" s="1"/>
      <c r="N308" s="1"/>
      <c r="O308" s="1"/>
      <c r="P308" s="1"/>
      <c r="Q308" s="1"/>
      <c r="R308" s="1"/>
    </row>
    <row r="309" spans="1:18" ht="12.75">
      <c r="A309" s="1"/>
      <c r="B309" s="1"/>
      <c r="C309" s="1"/>
      <c r="D309" s="1"/>
      <c r="E309" s="20"/>
      <c r="F309" s="1"/>
      <c r="G309" s="1"/>
      <c r="H309" s="1"/>
      <c r="I309" s="1"/>
      <c r="J309" s="1"/>
      <c r="K309" s="20"/>
      <c r="L309" s="1"/>
      <c r="M309" s="1"/>
      <c r="N309" s="1"/>
      <c r="O309" s="1"/>
      <c r="P309" s="1"/>
      <c r="Q309" s="1"/>
      <c r="R309" s="1"/>
    </row>
    <row r="310" spans="1:18" ht="12.75">
      <c r="A310" s="1"/>
      <c r="B310" s="1"/>
      <c r="C310" s="1"/>
      <c r="D310" s="1"/>
      <c r="E310" s="20"/>
      <c r="F310" s="1"/>
      <c r="G310" s="1"/>
      <c r="H310" s="1"/>
      <c r="I310" s="1"/>
      <c r="J310" s="1"/>
      <c r="K310" s="20"/>
      <c r="L310" s="1"/>
      <c r="M310" s="1"/>
      <c r="N310" s="1"/>
      <c r="O310" s="1"/>
      <c r="P310" s="1"/>
      <c r="Q310" s="1"/>
      <c r="R310" s="1"/>
    </row>
    <row r="311" spans="1:18" ht="12.75">
      <c r="A311" s="1"/>
      <c r="B311" s="1"/>
      <c r="C311" s="1"/>
      <c r="D311" s="1"/>
      <c r="E311" s="20"/>
      <c r="F311" s="1"/>
      <c r="G311" s="1"/>
      <c r="H311" s="1"/>
      <c r="I311" s="1"/>
      <c r="J311" s="1"/>
      <c r="K311" s="20"/>
      <c r="L311" s="1"/>
      <c r="M311" s="1"/>
      <c r="N311" s="1"/>
      <c r="O311" s="1"/>
      <c r="P311" s="1"/>
      <c r="Q311" s="1"/>
      <c r="R311" s="1"/>
    </row>
    <row r="312" spans="1:18" ht="12.75">
      <c r="A312" s="1"/>
      <c r="B312" s="1"/>
      <c r="C312" s="1"/>
      <c r="D312" s="1"/>
      <c r="E312" s="20"/>
      <c r="F312" s="1"/>
      <c r="G312" s="1"/>
      <c r="H312" s="1"/>
      <c r="I312" s="1"/>
      <c r="J312" s="1"/>
      <c r="K312" s="20"/>
      <c r="L312" s="1"/>
      <c r="M312" s="1"/>
      <c r="N312" s="1"/>
      <c r="O312" s="1"/>
      <c r="P312" s="1"/>
      <c r="Q312" s="1"/>
      <c r="R312" s="1"/>
    </row>
    <row r="313" spans="1:18" ht="12.75">
      <c r="A313" s="1"/>
      <c r="B313" s="1"/>
      <c r="C313" s="1"/>
      <c r="D313" s="1"/>
      <c r="E313" s="20"/>
      <c r="F313" s="1"/>
      <c r="G313" s="1"/>
      <c r="H313" s="1"/>
      <c r="I313" s="1"/>
      <c r="J313" s="1"/>
      <c r="K313" s="20"/>
      <c r="L313" s="1"/>
      <c r="M313" s="1"/>
      <c r="N313" s="1"/>
      <c r="O313" s="1"/>
      <c r="P313" s="1"/>
      <c r="Q313" s="1"/>
      <c r="R313" s="1"/>
    </row>
    <row r="314" spans="1:18" ht="12.75">
      <c r="A314" s="1"/>
      <c r="B314" s="1"/>
      <c r="C314" s="1"/>
      <c r="D314" s="1"/>
      <c r="E314" s="20"/>
      <c r="F314" s="1"/>
      <c r="G314" s="1"/>
      <c r="H314" s="1"/>
      <c r="I314" s="1"/>
      <c r="J314" s="1"/>
      <c r="K314" s="20"/>
      <c r="L314" s="1"/>
      <c r="M314" s="1"/>
      <c r="N314" s="1"/>
      <c r="O314" s="1"/>
      <c r="P314" s="1"/>
      <c r="Q314" s="1"/>
      <c r="R314" s="1"/>
    </row>
    <row r="315" spans="1:18" ht="12.75">
      <c r="A315" s="1"/>
      <c r="B315" s="1"/>
      <c r="C315" s="1"/>
      <c r="D315" s="1"/>
      <c r="E315" s="20"/>
      <c r="F315" s="1"/>
      <c r="G315" s="1"/>
      <c r="H315" s="1"/>
      <c r="I315" s="1"/>
      <c r="J315" s="1"/>
      <c r="K315" s="20"/>
      <c r="L315" s="1"/>
      <c r="M315" s="1"/>
      <c r="N315" s="1"/>
      <c r="O315" s="1"/>
      <c r="P315" s="1"/>
      <c r="Q315" s="1"/>
      <c r="R315" s="1"/>
    </row>
    <row r="316" spans="1:18" ht="12.75">
      <c r="A316" s="1"/>
      <c r="B316" s="1"/>
      <c r="C316" s="1"/>
      <c r="D316" s="1"/>
      <c r="E316" s="20"/>
      <c r="F316" s="1"/>
      <c r="G316" s="1"/>
      <c r="H316" s="1"/>
      <c r="I316" s="1"/>
      <c r="J316" s="1"/>
      <c r="K316" s="20"/>
      <c r="L316" s="1"/>
      <c r="M316" s="1"/>
      <c r="N316" s="1"/>
      <c r="O316" s="1"/>
      <c r="P316" s="1"/>
      <c r="Q316" s="1"/>
      <c r="R316" s="1"/>
    </row>
    <row r="317" spans="1:18" ht="12.75">
      <c r="A317" s="1"/>
      <c r="B317" s="1"/>
      <c r="C317" s="1"/>
      <c r="D317" s="1"/>
      <c r="E317" s="20"/>
      <c r="F317" s="1"/>
      <c r="G317" s="1"/>
      <c r="H317" s="1"/>
      <c r="I317" s="1"/>
      <c r="J317" s="1"/>
      <c r="K317" s="20"/>
      <c r="L317" s="1"/>
      <c r="M317" s="1"/>
      <c r="N317" s="1"/>
      <c r="O317" s="1"/>
      <c r="P317" s="1"/>
      <c r="Q317" s="1"/>
      <c r="R317" s="1"/>
    </row>
    <row r="318" spans="1:18" ht="12.75">
      <c r="A318" s="1"/>
      <c r="B318" s="1"/>
      <c r="C318" s="1"/>
      <c r="D318" s="1"/>
      <c r="E318" s="20"/>
      <c r="F318" s="1"/>
      <c r="G318" s="1"/>
      <c r="H318" s="1"/>
      <c r="I318" s="1"/>
      <c r="J318" s="1"/>
      <c r="K318" s="20"/>
      <c r="L318" s="1"/>
      <c r="M318" s="1"/>
      <c r="N318" s="1"/>
      <c r="O318" s="1"/>
      <c r="P318" s="1"/>
      <c r="Q318" s="1"/>
      <c r="R318" s="1"/>
    </row>
    <row r="319" spans="1:18" ht="12.75">
      <c r="A319" s="1"/>
      <c r="B319" s="1"/>
      <c r="C319" s="1"/>
      <c r="D319" s="1"/>
      <c r="E319" s="20"/>
      <c r="F319" s="1"/>
      <c r="G319" s="1"/>
      <c r="H319" s="1"/>
      <c r="I319" s="1"/>
      <c r="J319" s="1"/>
      <c r="K319" s="20"/>
      <c r="L319" s="1"/>
      <c r="M319" s="1"/>
      <c r="N319" s="1"/>
      <c r="O319" s="1"/>
      <c r="P319" s="1"/>
      <c r="Q319" s="1"/>
      <c r="R319" s="1"/>
    </row>
    <row r="320" spans="1:18" ht="12.75">
      <c r="A320" s="1"/>
      <c r="B320" s="1"/>
      <c r="C320" s="1"/>
      <c r="D320" s="1"/>
      <c r="E320" s="20"/>
      <c r="F320" s="1"/>
      <c r="G320" s="1"/>
      <c r="H320" s="1"/>
      <c r="I320" s="1"/>
      <c r="J320" s="1"/>
      <c r="K320" s="20"/>
      <c r="L320" s="1"/>
      <c r="M320" s="1"/>
      <c r="N320" s="1"/>
      <c r="O320" s="1"/>
      <c r="P320" s="1"/>
      <c r="Q320" s="1"/>
      <c r="R320" s="1"/>
    </row>
    <row r="321" spans="1:18" ht="12.75">
      <c r="A321" s="1"/>
      <c r="B321" s="1"/>
      <c r="C321" s="1"/>
      <c r="D321" s="1"/>
      <c r="E321" s="20"/>
      <c r="F321" s="1"/>
      <c r="G321" s="1"/>
      <c r="H321" s="1"/>
      <c r="I321" s="1"/>
      <c r="J321" s="1"/>
      <c r="K321" s="20"/>
      <c r="L321" s="1"/>
      <c r="M321" s="1"/>
      <c r="N321" s="1"/>
      <c r="O321" s="1"/>
      <c r="P321" s="1"/>
      <c r="Q321" s="1"/>
      <c r="R321" s="1"/>
    </row>
    <row r="322" spans="1:18" ht="12.75">
      <c r="A322" s="1"/>
      <c r="B322" s="1"/>
      <c r="C322" s="1"/>
      <c r="D322" s="1"/>
      <c r="E322" s="20"/>
      <c r="F322" s="1"/>
      <c r="G322" s="1"/>
      <c r="H322" s="1"/>
      <c r="I322" s="1"/>
      <c r="J322" s="1"/>
      <c r="K322" s="20"/>
      <c r="L322" s="1"/>
      <c r="M322" s="1"/>
      <c r="N322" s="1"/>
      <c r="O322" s="1"/>
      <c r="P322" s="1"/>
      <c r="Q322" s="1"/>
      <c r="R322" s="1"/>
    </row>
    <row r="323" spans="1:18" ht="12.75">
      <c r="A323" s="1"/>
      <c r="B323" s="1"/>
      <c r="C323" s="1"/>
      <c r="D323" s="1"/>
      <c r="E323" s="20"/>
      <c r="F323" s="1"/>
      <c r="G323" s="1"/>
      <c r="H323" s="1"/>
      <c r="I323" s="1"/>
      <c r="J323" s="1"/>
      <c r="K323" s="20"/>
      <c r="L323" s="1"/>
      <c r="M323" s="1"/>
      <c r="N323" s="1"/>
      <c r="O323" s="1"/>
      <c r="P323" s="1"/>
      <c r="Q323" s="1"/>
      <c r="R323" s="1"/>
    </row>
    <row r="324" spans="1:18" ht="12.75">
      <c r="A324" s="1"/>
      <c r="B324" s="1"/>
      <c r="C324" s="1"/>
      <c r="D324" s="1"/>
      <c r="E324" s="20"/>
      <c r="F324" s="1"/>
      <c r="G324" s="1"/>
      <c r="H324" s="1"/>
      <c r="I324" s="1"/>
      <c r="J324" s="1"/>
      <c r="K324" s="20"/>
      <c r="L324" s="1"/>
      <c r="M324" s="1"/>
      <c r="N324" s="1"/>
      <c r="O324" s="1"/>
      <c r="P324" s="1"/>
      <c r="Q324" s="1"/>
      <c r="R324" s="1"/>
    </row>
    <row r="325" spans="1:18" ht="12.75">
      <c r="A325" s="1"/>
      <c r="B325" s="1"/>
      <c r="C325" s="1"/>
      <c r="D325" s="1"/>
      <c r="E325" s="20"/>
      <c r="F325" s="1"/>
      <c r="G325" s="1"/>
      <c r="H325" s="1"/>
      <c r="I325" s="1"/>
      <c r="J325" s="1"/>
      <c r="K325" s="20"/>
      <c r="L325" s="1"/>
      <c r="M325" s="1"/>
      <c r="N325" s="1"/>
      <c r="O325" s="1"/>
      <c r="P325" s="1"/>
      <c r="Q325" s="1"/>
      <c r="R325" s="1"/>
    </row>
    <row r="326" spans="1:18" ht="12.75">
      <c r="A326" s="1"/>
      <c r="B326" s="1"/>
      <c r="C326" s="1"/>
      <c r="D326" s="1"/>
      <c r="E326" s="20"/>
      <c r="F326" s="1"/>
      <c r="G326" s="1"/>
      <c r="H326" s="1"/>
      <c r="I326" s="1"/>
      <c r="J326" s="1"/>
      <c r="K326" s="20"/>
      <c r="L326" s="1"/>
      <c r="M326" s="1"/>
      <c r="N326" s="1"/>
      <c r="O326" s="1"/>
      <c r="P326" s="1"/>
      <c r="Q326" s="1"/>
      <c r="R326" s="1"/>
    </row>
    <row r="327" spans="1:18" ht="12.75">
      <c r="A327" s="1"/>
      <c r="B327" s="1"/>
      <c r="C327" s="1"/>
      <c r="D327" s="1"/>
      <c r="E327" s="20"/>
      <c r="F327" s="1"/>
      <c r="G327" s="1"/>
      <c r="H327" s="1"/>
      <c r="I327" s="1"/>
      <c r="J327" s="1"/>
      <c r="K327" s="20"/>
      <c r="L327" s="1"/>
      <c r="M327" s="1"/>
      <c r="N327" s="1"/>
      <c r="O327" s="1"/>
      <c r="P327" s="1"/>
      <c r="Q327" s="1"/>
      <c r="R327" s="1"/>
    </row>
    <row r="328" spans="1:18" ht="12.75">
      <c r="A328" s="1"/>
      <c r="B328" s="1"/>
      <c r="C328" s="1"/>
      <c r="D328" s="1"/>
      <c r="E328" s="20"/>
      <c r="F328" s="1"/>
      <c r="G328" s="1"/>
      <c r="H328" s="1"/>
      <c r="I328" s="1"/>
      <c r="J328" s="1"/>
      <c r="K328" s="20"/>
      <c r="L328" s="1"/>
      <c r="M328" s="1"/>
      <c r="N328" s="1"/>
      <c r="O328" s="1"/>
      <c r="P328" s="1"/>
      <c r="Q328" s="1"/>
      <c r="R328" s="1"/>
    </row>
    <row r="329" spans="1:18" ht="12.75">
      <c r="A329" s="1"/>
      <c r="B329" s="1"/>
      <c r="C329" s="1"/>
      <c r="D329" s="1"/>
      <c r="E329" s="20"/>
      <c r="F329" s="1"/>
      <c r="G329" s="1"/>
      <c r="H329" s="1"/>
      <c r="I329" s="1"/>
      <c r="J329" s="1"/>
      <c r="K329" s="20"/>
      <c r="L329" s="1"/>
      <c r="M329" s="1"/>
      <c r="N329" s="1"/>
      <c r="O329" s="1"/>
      <c r="P329" s="1"/>
      <c r="Q329" s="1"/>
      <c r="R329" s="1"/>
    </row>
    <row r="330" spans="1:18" ht="12.75">
      <c r="A330" s="1"/>
      <c r="B330" s="1"/>
      <c r="C330" s="1"/>
      <c r="D330" s="1"/>
      <c r="E330" s="20"/>
      <c r="F330" s="1"/>
      <c r="G330" s="1"/>
      <c r="H330" s="1"/>
      <c r="I330" s="1"/>
      <c r="J330" s="1"/>
      <c r="K330" s="20"/>
      <c r="L330" s="1"/>
      <c r="M330" s="1"/>
      <c r="N330" s="1"/>
      <c r="O330" s="1"/>
      <c r="P330" s="1"/>
      <c r="Q330" s="1"/>
      <c r="R330" s="1"/>
    </row>
    <row r="331" spans="1:18" ht="12.75">
      <c r="A331" s="1"/>
      <c r="B331" s="1"/>
      <c r="C331" s="1"/>
      <c r="D331" s="1"/>
      <c r="E331" s="20"/>
      <c r="F331" s="1"/>
      <c r="G331" s="1"/>
      <c r="H331" s="1"/>
      <c r="I331" s="1"/>
      <c r="J331" s="1"/>
      <c r="K331" s="20"/>
      <c r="L331" s="1"/>
      <c r="M331" s="1"/>
      <c r="N331" s="1"/>
      <c r="O331" s="1"/>
      <c r="P331" s="1"/>
      <c r="Q331" s="1"/>
      <c r="R331" s="1"/>
    </row>
    <row r="332" spans="1:18" ht="12.75">
      <c r="A332" s="1"/>
      <c r="B332" s="1"/>
      <c r="C332" s="1"/>
      <c r="D332" s="1"/>
      <c r="E332" s="20"/>
      <c r="F332" s="1"/>
      <c r="G332" s="1"/>
      <c r="H332" s="1"/>
      <c r="I332" s="1"/>
      <c r="J332" s="1"/>
      <c r="K332" s="20"/>
      <c r="L332" s="1"/>
      <c r="M332" s="1"/>
      <c r="N332" s="1"/>
      <c r="O332" s="1"/>
      <c r="P332" s="1"/>
      <c r="Q332" s="1"/>
      <c r="R332" s="1"/>
    </row>
    <row r="333" spans="1:18" ht="12.75">
      <c r="A333" s="1"/>
      <c r="B333" s="1"/>
      <c r="C333" s="1"/>
      <c r="D333" s="1"/>
      <c r="E333" s="20"/>
      <c r="F333" s="1"/>
      <c r="G333" s="1"/>
      <c r="H333" s="1"/>
      <c r="I333" s="1"/>
      <c r="J333" s="1"/>
      <c r="K333" s="20"/>
      <c r="L333" s="1"/>
      <c r="M333" s="1"/>
      <c r="N333" s="1"/>
      <c r="O333" s="1"/>
      <c r="P333" s="1"/>
      <c r="Q333" s="1"/>
      <c r="R333" s="1"/>
    </row>
    <row r="334" spans="1:18" ht="12.75">
      <c r="A334" s="1"/>
      <c r="B334" s="1"/>
      <c r="C334" s="1"/>
      <c r="D334" s="1"/>
      <c r="E334" s="20"/>
      <c r="F334" s="1"/>
      <c r="G334" s="1"/>
      <c r="H334" s="1"/>
      <c r="I334" s="1"/>
      <c r="J334" s="1"/>
      <c r="K334" s="20"/>
      <c r="L334" s="1"/>
      <c r="M334" s="1"/>
      <c r="N334" s="1"/>
      <c r="O334" s="1"/>
      <c r="P334" s="1"/>
      <c r="Q334" s="1"/>
      <c r="R334" s="1"/>
    </row>
    <row r="335" spans="1:18" ht="12.75">
      <c r="A335" s="1"/>
      <c r="B335" s="1"/>
      <c r="C335" s="1"/>
      <c r="D335" s="1"/>
      <c r="E335" s="20"/>
      <c r="F335" s="1"/>
      <c r="G335" s="1"/>
      <c r="H335" s="1"/>
      <c r="I335" s="1"/>
      <c r="J335" s="1"/>
      <c r="K335" s="20"/>
      <c r="L335" s="1"/>
      <c r="M335" s="1"/>
      <c r="N335" s="1"/>
      <c r="O335" s="1"/>
      <c r="P335" s="1"/>
      <c r="Q335" s="1"/>
      <c r="R335" s="1"/>
    </row>
    <row r="336" spans="1:18" ht="12.75">
      <c r="A336" s="1"/>
      <c r="B336" s="1"/>
      <c r="C336" s="1"/>
      <c r="D336" s="1"/>
      <c r="E336" s="20"/>
      <c r="F336" s="1"/>
      <c r="G336" s="1"/>
      <c r="H336" s="1"/>
      <c r="I336" s="1"/>
      <c r="J336" s="1"/>
      <c r="K336" s="20"/>
      <c r="L336" s="1"/>
      <c r="M336" s="1"/>
      <c r="N336" s="1"/>
      <c r="O336" s="1"/>
      <c r="P336" s="1"/>
      <c r="Q336" s="1"/>
      <c r="R336" s="1"/>
    </row>
    <row r="337" spans="1:18" ht="12.75">
      <c r="A337" s="1"/>
      <c r="B337" s="1"/>
      <c r="C337" s="1"/>
      <c r="D337" s="1"/>
      <c r="E337" s="20"/>
      <c r="F337" s="1"/>
      <c r="G337" s="1"/>
      <c r="H337" s="1"/>
      <c r="I337" s="1"/>
      <c r="J337" s="1"/>
      <c r="K337" s="20"/>
      <c r="L337" s="1"/>
      <c r="M337" s="1"/>
      <c r="N337" s="1"/>
      <c r="O337" s="1"/>
      <c r="P337" s="1"/>
      <c r="Q337" s="1"/>
      <c r="R337" s="1"/>
    </row>
    <row r="338" spans="1:18" ht="12.75">
      <c r="A338" s="1"/>
      <c r="B338" s="1"/>
      <c r="C338" s="1"/>
      <c r="D338" s="1"/>
      <c r="E338" s="20"/>
      <c r="F338" s="1"/>
      <c r="G338" s="1"/>
      <c r="H338" s="1"/>
      <c r="I338" s="1"/>
      <c r="J338" s="1"/>
      <c r="K338" s="20"/>
      <c r="L338" s="1"/>
      <c r="M338" s="1"/>
      <c r="N338" s="1"/>
      <c r="O338" s="1"/>
      <c r="P338" s="1"/>
      <c r="Q338" s="1"/>
      <c r="R338" s="1"/>
    </row>
    <row r="339" spans="1:18" ht="12.75">
      <c r="A339" s="1"/>
      <c r="B339" s="1"/>
      <c r="C339" s="1"/>
      <c r="D339" s="1"/>
      <c r="E339" s="20"/>
      <c r="F339" s="1"/>
      <c r="G339" s="1"/>
      <c r="H339" s="1"/>
      <c r="I339" s="1"/>
      <c r="J339" s="1"/>
      <c r="K339" s="20"/>
      <c r="L339" s="1"/>
      <c r="M339" s="1"/>
      <c r="N339" s="1"/>
      <c r="O339" s="1"/>
      <c r="P339" s="1"/>
      <c r="Q339" s="1"/>
      <c r="R339" s="1"/>
    </row>
    <row r="340" spans="1:18" ht="12.75">
      <c r="A340" s="1"/>
      <c r="B340" s="1"/>
      <c r="C340" s="1"/>
      <c r="D340" s="1"/>
      <c r="E340" s="20"/>
      <c r="F340" s="1"/>
      <c r="G340" s="1"/>
      <c r="H340" s="1"/>
      <c r="I340" s="1"/>
      <c r="J340" s="1"/>
      <c r="K340" s="20"/>
      <c r="L340" s="1"/>
      <c r="M340" s="1"/>
      <c r="N340" s="1"/>
      <c r="O340" s="1"/>
      <c r="P340" s="1"/>
      <c r="Q340" s="1"/>
      <c r="R340" s="1"/>
    </row>
    <row r="341" spans="1:18" ht="12.75">
      <c r="A341" s="1"/>
      <c r="B341" s="1"/>
      <c r="C341" s="1"/>
      <c r="D341" s="1"/>
      <c r="E341" s="20"/>
      <c r="F341" s="1"/>
      <c r="G341" s="1"/>
      <c r="H341" s="1"/>
      <c r="I341" s="1"/>
      <c r="J341" s="1"/>
      <c r="K341" s="20"/>
      <c r="L341" s="1"/>
      <c r="M341" s="1"/>
      <c r="N341" s="1"/>
      <c r="O341" s="1"/>
      <c r="P341" s="1"/>
      <c r="Q341" s="1"/>
      <c r="R341" s="1"/>
    </row>
    <row r="342" spans="1:18" ht="12.75">
      <c r="A342" s="1"/>
      <c r="B342" s="1"/>
      <c r="C342" s="1"/>
      <c r="D342" s="1"/>
      <c r="E342" s="20"/>
      <c r="F342" s="1"/>
      <c r="G342" s="1"/>
      <c r="H342" s="1"/>
      <c r="I342" s="1"/>
      <c r="J342" s="1"/>
      <c r="K342" s="20"/>
      <c r="L342" s="1"/>
      <c r="M342" s="1"/>
      <c r="N342" s="1"/>
      <c r="O342" s="1"/>
      <c r="P342" s="1"/>
      <c r="Q342" s="1"/>
      <c r="R342" s="1"/>
    </row>
    <row r="343" spans="1:18" ht="12.75">
      <c r="A343" s="1"/>
      <c r="B343" s="1"/>
      <c r="C343" s="1"/>
      <c r="D343" s="1"/>
      <c r="E343" s="20"/>
      <c r="F343" s="1"/>
      <c r="G343" s="1"/>
      <c r="H343" s="1"/>
      <c r="I343" s="1"/>
      <c r="J343" s="1"/>
      <c r="K343" s="20"/>
      <c r="L343" s="1"/>
      <c r="M343" s="1"/>
      <c r="N343" s="1"/>
      <c r="O343" s="1"/>
      <c r="P343" s="1"/>
      <c r="Q343" s="1"/>
      <c r="R343" s="1"/>
    </row>
    <row r="344" spans="1:18" ht="12.75">
      <c r="A344" s="1"/>
      <c r="B344" s="1"/>
      <c r="C344" s="1"/>
      <c r="D344" s="1"/>
      <c r="E344" s="20"/>
      <c r="F344" s="1"/>
      <c r="G344" s="1"/>
      <c r="H344" s="1"/>
      <c r="I344" s="1"/>
      <c r="J344" s="1"/>
      <c r="K344" s="20"/>
      <c r="L344" s="1"/>
      <c r="M344" s="1"/>
      <c r="N344" s="1"/>
      <c r="O344" s="1"/>
      <c r="P344" s="1"/>
      <c r="Q344" s="1"/>
      <c r="R344" s="1"/>
    </row>
    <row r="345" spans="1:18" ht="12.75">
      <c r="A345" s="1"/>
      <c r="B345" s="1"/>
      <c r="C345" s="1"/>
      <c r="D345" s="1"/>
      <c r="E345" s="20"/>
      <c r="F345" s="1"/>
      <c r="G345" s="1"/>
      <c r="H345" s="1"/>
      <c r="I345" s="1"/>
      <c r="J345" s="1"/>
      <c r="K345" s="20"/>
      <c r="L345" s="1"/>
      <c r="M345" s="1"/>
      <c r="N345" s="1"/>
      <c r="O345" s="1"/>
      <c r="P345" s="1"/>
      <c r="Q345" s="1"/>
      <c r="R345" s="1"/>
    </row>
    <row r="346" spans="1:18" ht="12.75">
      <c r="A346" s="1"/>
      <c r="B346" s="1"/>
      <c r="C346" s="1"/>
      <c r="D346" s="1"/>
      <c r="E346" s="20"/>
      <c r="F346" s="1"/>
      <c r="G346" s="1"/>
      <c r="H346" s="1"/>
      <c r="I346" s="1"/>
      <c r="J346" s="1"/>
      <c r="K346" s="20"/>
      <c r="L346" s="1"/>
      <c r="M346" s="1"/>
      <c r="N346" s="1"/>
      <c r="O346" s="1"/>
      <c r="P346" s="1"/>
      <c r="Q346" s="1"/>
      <c r="R346" s="1"/>
    </row>
    <row r="347" spans="1:18" ht="12.75">
      <c r="A347" s="1"/>
      <c r="B347" s="1"/>
      <c r="C347" s="1"/>
      <c r="D347" s="1"/>
      <c r="E347" s="20"/>
      <c r="F347" s="1"/>
      <c r="G347" s="1"/>
      <c r="H347" s="1"/>
      <c r="I347" s="1"/>
      <c r="J347" s="1"/>
      <c r="K347" s="20"/>
      <c r="L347" s="1"/>
      <c r="M347" s="1"/>
      <c r="N347" s="1"/>
      <c r="O347" s="1"/>
      <c r="P347" s="1"/>
      <c r="Q347" s="1"/>
      <c r="R347" s="1"/>
    </row>
    <row r="348" spans="1:18" ht="12.75">
      <c r="A348" s="1"/>
      <c r="B348" s="1"/>
      <c r="C348" s="1"/>
      <c r="D348" s="1"/>
      <c r="E348" s="20"/>
      <c r="F348" s="1"/>
      <c r="G348" s="1"/>
      <c r="H348" s="1"/>
      <c r="I348" s="1"/>
      <c r="J348" s="1"/>
      <c r="K348" s="20"/>
      <c r="L348" s="1"/>
      <c r="M348" s="1"/>
      <c r="N348" s="1"/>
      <c r="O348" s="1"/>
      <c r="P348" s="1"/>
      <c r="Q348" s="1"/>
      <c r="R348" s="1"/>
    </row>
    <row r="349" spans="1:18" ht="12.75">
      <c r="A349" s="1"/>
      <c r="B349" s="1"/>
      <c r="C349" s="1"/>
      <c r="D349" s="1"/>
      <c r="E349" s="20"/>
      <c r="F349" s="1"/>
      <c r="G349" s="1"/>
      <c r="H349" s="1"/>
      <c r="I349" s="1"/>
      <c r="J349" s="1"/>
      <c r="K349" s="20"/>
      <c r="L349" s="1"/>
      <c r="M349" s="1"/>
      <c r="N349" s="1"/>
      <c r="O349" s="1"/>
      <c r="P349" s="1"/>
      <c r="Q349" s="1"/>
      <c r="R349" s="1"/>
    </row>
    <row r="350" spans="1:18" ht="12.75">
      <c r="A350" s="1"/>
      <c r="B350" s="1"/>
      <c r="C350" s="1"/>
      <c r="D350" s="1"/>
      <c r="E350" s="20"/>
      <c r="F350" s="1"/>
      <c r="G350" s="1"/>
      <c r="H350" s="1"/>
      <c r="I350" s="1"/>
      <c r="J350" s="1"/>
      <c r="K350" s="20"/>
      <c r="L350" s="1"/>
      <c r="M350" s="1"/>
      <c r="N350" s="1"/>
      <c r="O350" s="1"/>
      <c r="P350" s="1"/>
      <c r="Q350" s="1"/>
      <c r="R350" s="1"/>
    </row>
    <row r="351" spans="1:18" ht="12.75">
      <c r="A351" s="1"/>
      <c r="B351" s="1"/>
      <c r="C351" s="1"/>
      <c r="D351" s="1"/>
      <c r="E351" s="20"/>
      <c r="F351" s="1"/>
      <c r="G351" s="1"/>
      <c r="H351" s="1"/>
      <c r="I351" s="1"/>
      <c r="J351" s="1"/>
      <c r="K351" s="20"/>
      <c r="L351" s="1"/>
      <c r="M351" s="1"/>
      <c r="N351" s="1"/>
      <c r="O351" s="1"/>
      <c r="P351" s="1"/>
      <c r="Q351" s="1"/>
      <c r="R351" s="1"/>
    </row>
    <row r="352" spans="1:18" ht="12.75">
      <c r="A352" s="1"/>
      <c r="B352" s="1"/>
      <c r="C352" s="1"/>
      <c r="D352" s="1"/>
      <c r="E352" s="20"/>
      <c r="F352" s="1"/>
      <c r="G352" s="1"/>
      <c r="H352" s="1"/>
      <c r="I352" s="1"/>
      <c r="J352" s="1"/>
      <c r="K352" s="20"/>
      <c r="L352" s="1"/>
      <c r="M352" s="1"/>
      <c r="N352" s="1"/>
      <c r="O352" s="1"/>
      <c r="P352" s="1"/>
      <c r="Q352" s="1"/>
      <c r="R352" s="1"/>
    </row>
    <row r="353" spans="1:18" ht="12.75">
      <c r="A353" s="1"/>
      <c r="B353" s="1"/>
      <c r="C353" s="1"/>
      <c r="D353" s="1"/>
      <c r="E353" s="20"/>
      <c r="F353" s="1"/>
      <c r="G353" s="1"/>
      <c r="H353" s="1"/>
      <c r="I353" s="1"/>
      <c r="J353" s="1"/>
      <c r="K353" s="20"/>
      <c r="L353" s="1"/>
      <c r="M353" s="1"/>
      <c r="N353" s="1"/>
      <c r="O353" s="1"/>
      <c r="P353" s="1"/>
      <c r="Q353" s="1"/>
      <c r="R353" s="1"/>
    </row>
    <row r="354" spans="1:18" ht="12.75">
      <c r="A354" s="1"/>
      <c r="B354" s="1"/>
      <c r="C354" s="1"/>
      <c r="D354" s="1"/>
      <c r="E354" s="20"/>
      <c r="F354" s="1"/>
      <c r="G354" s="1"/>
      <c r="H354" s="1"/>
      <c r="I354" s="1"/>
      <c r="J354" s="1"/>
      <c r="K354" s="20"/>
      <c r="L354" s="1"/>
      <c r="M354" s="1"/>
      <c r="N354" s="1"/>
      <c r="O354" s="1"/>
      <c r="P354" s="1"/>
      <c r="Q354" s="1"/>
      <c r="R354" s="1"/>
    </row>
    <row r="355" spans="1:18" ht="12.75">
      <c r="A355" s="1"/>
      <c r="B355" s="1"/>
      <c r="C355" s="1"/>
      <c r="D355" s="1"/>
      <c r="E355" s="20"/>
      <c r="F355" s="1"/>
      <c r="G355" s="1"/>
      <c r="H355" s="1"/>
      <c r="I355" s="1"/>
      <c r="J355" s="1"/>
      <c r="K355" s="20"/>
      <c r="L355" s="1"/>
      <c r="M355" s="1"/>
      <c r="N355" s="1"/>
      <c r="O355" s="1"/>
      <c r="P355" s="1"/>
      <c r="Q355" s="1"/>
      <c r="R355" s="1"/>
    </row>
    <row r="356" spans="1:18" ht="12.75">
      <c r="A356" s="1"/>
      <c r="B356" s="1"/>
      <c r="C356" s="1"/>
      <c r="D356" s="1"/>
      <c r="E356" s="20"/>
      <c r="F356" s="1"/>
      <c r="G356" s="1"/>
      <c r="H356" s="1"/>
      <c r="I356" s="1"/>
      <c r="J356" s="1"/>
      <c r="K356" s="20"/>
      <c r="L356" s="1"/>
      <c r="M356" s="1"/>
      <c r="N356" s="1"/>
      <c r="O356" s="1"/>
      <c r="P356" s="1"/>
      <c r="Q356" s="1"/>
      <c r="R356" s="1"/>
    </row>
    <row r="357" spans="1:18" ht="12.75">
      <c r="A357" s="1"/>
      <c r="B357" s="1"/>
      <c r="C357" s="1"/>
      <c r="D357" s="1"/>
      <c r="E357" s="20"/>
      <c r="F357" s="1"/>
      <c r="G357" s="1"/>
      <c r="H357" s="1"/>
      <c r="I357" s="1"/>
      <c r="J357" s="1"/>
      <c r="K357" s="20"/>
      <c r="L357" s="1"/>
      <c r="M357" s="1"/>
      <c r="N357" s="1"/>
      <c r="O357" s="1"/>
      <c r="P357" s="1"/>
      <c r="Q357" s="1"/>
      <c r="R357" s="1"/>
    </row>
    <row r="358" spans="1:18" ht="12.75">
      <c r="A358" s="1"/>
      <c r="B358" s="1"/>
      <c r="C358" s="1"/>
      <c r="D358" s="1"/>
      <c r="E358" s="20"/>
      <c r="F358" s="1"/>
      <c r="G358" s="1"/>
      <c r="H358" s="1"/>
      <c r="I358" s="1"/>
      <c r="J358" s="1"/>
      <c r="K358" s="20"/>
      <c r="L358" s="1"/>
      <c r="M358" s="1"/>
      <c r="N358" s="1"/>
      <c r="O358" s="1"/>
      <c r="P358" s="1"/>
      <c r="Q358" s="1"/>
      <c r="R358" s="1"/>
    </row>
    <row r="359" spans="1:18" ht="12.75">
      <c r="A359" s="1"/>
      <c r="B359" s="1"/>
      <c r="C359" s="1"/>
      <c r="D359" s="1"/>
      <c r="E359" s="20"/>
      <c r="F359" s="1"/>
      <c r="G359" s="1"/>
      <c r="H359" s="1"/>
      <c r="I359" s="1"/>
      <c r="J359" s="1"/>
      <c r="K359" s="20"/>
      <c r="L359" s="1"/>
      <c r="M359" s="1"/>
      <c r="N359" s="1"/>
      <c r="O359" s="1"/>
      <c r="P359" s="1"/>
      <c r="Q359" s="1"/>
      <c r="R359" s="1"/>
    </row>
    <row r="360" spans="1:18" ht="12.75">
      <c r="A360" s="1"/>
      <c r="B360" s="1"/>
      <c r="C360" s="1"/>
      <c r="D360" s="1"/>
      <c r="E360" s="20"/>
      <c r="F360" s="1"/>
      <c r="G360" s="1"/>
      <c r="H360" s="1"/>
      <c r="I360" s="1"/>
      <c r="J360" s="1"/>
      <c r="K360" s="20"/>
      <c r="L360" s="1"/>
      <c r="M360" s="1"/>
      <c r="N360" s="1"/>
      <c r="O360" s="1"/>
      <c r="P360" s="1"/>
      <c r="Q360" s="1"/>
      <c r="R360" s="1"/>
    </row>
    <row r="361" spans="1:18" ht="12.75">
      <c r="A361" s="1"/>
      <c r="B361" s="1"/>
      <c r="C361" s="1"/>
      <c r="D361" s="1"/>
      <c r="E361" s="20"/>
      <c r="F361" s="1"/>
      <c r="G361" s="1"/>
      <c r="H361" s="1"/>
      <c r="I361" s="1"/>
      <c r="J361" s="1"/>
      <c r="K361" s="20"/>
      <c r="L361" s="1"/>
      <c r="M361" s="1"/>
      <c r="N361" s="1"/>
      <c r="O361" s="1"/>
      <c r="P361" s="1"/>
      <c r="Q361" s="1"/>
      <c r="R361" s="1"/>
    </row>
    <row r="362" spans="1:18" ht="12.75">
      <c r="A362" s="1"/>
      <c r="B362" s="1"/>
      <c r="C362" s="1"/>
      <c r="D362" s="1"/>
      <c r="E362" s="20"/>
      <c r="F362" s="1"/>
      <c r="G362" s="1"/>
      <c r="H362" s="1"/>
      <c r="I362" s="1"/>
      <c r="J362" s="1"/>
      <c r="K362" s="20"/>
      <c r="L362" s="1"/>
      <c r="M362" s="1"/>
      <c r="N362" s="1"/>
      <c r="O362" s="1"/>
      <c r="P362" s="1"/>
      <c r="Q362" s="1"/>
      <c r="R362" s="1"/>
    </row>
    <row r="363" spans="1:18" ht="12.75">
      <c r="A363" s="1"/>
      <c r="B363" s="1"/>
      <c r="C363" s="1"/>
      <c r="D363" s="1"/>
      <c r="E363" s="20"/>
      <c r="F363" s="1"/>
      <c r="G363" s="1"/>
      <c r="H363" s="1"/>
      <c r="I363" s="1"/>
      <c r="J363" s="1"/>
      <c r="K363" s="20"/>
      <c r="L363" s="1"/>
      <c r="M363" s="1"/>
      <c r="N363" s="1"/>
      <c r="O363" s="1"/>
      <c r="P363" s="1"/>
      <c r="Q363" s="1"/>
      <c r="R363" s="1"/>
    </row>
    <row r="364" spans="1:18" ht="12.75">
      <c r="A364" s="1"/>
      <c r="B364" s="1"/>
      <c r="C364" s="1"/>
      <c r="D364" s="1"/>
      <c r="E364" s="20"/>
      <c r="F364" s="1"/>
      <c r="G364" s="1"/>
      <c r="H364" s="1"/>
      <c r="I364" s="1"/>
      <c r="J364" s="1"/>
      <c r="K364" s="20"/>
      <c r="L364" s="1"/>
      <c r="M364" s="1"/>
      <c r="N364" s="1"/>
      <c r="O364" s="1"/>
      <c r="P364" s="1"/>
      <c r="Q364" s="1"/>
      <c r="R364" s="1"/>
    </row>
    <row r="365" spans="1:18" ht="12.75">
      <c r="A365" s="1"/>
      <c r="B365" s="1"/>
      <c r="C365" s="1"/>
      <c r="D365" s="1"/>
      <c r="E365" s="20"/>
      <c r="F365" s="1"/>
      <c r="G365" s="1"/>
      <c r="H365" s="1"/>
      <c r="I365" s="1"/>
      <c r="J365" s="1"/>
      <c r="K365" s="20"/>
      <c r="L365" s="1"/>
      <c r="M365" s="1"/>
      <c r="N365" s="1"/>
      <c r="O365" s="1"/>
      <c r="P365" s="1"/>
      <c r="Q365" s="1"/>
      <c r="R365" s="1"/>
    </row>
    <row r="366" spans="1:18" ht="12.75">
      <c r="A366" s="1"/>
      <c r="B366" s="1"/>
      <c r="C366" s="1"/>
      <c r="D366" s="1"/>
      <c r="E366" s="20"/>
      <c r="F366" s="1"/>
      <c r="G366" s="1"/>
      <c r="H366" s="1"/>
      <c r="I366" s="1"/>
      <c r="J366" s="1"/>
      <c r="K366" s="20"/>
      <c r="L366" s="1"/>
      <c r="M366" s="1"/>
      <c r="N366" s="1"/>
      <c r="O366" s="1"/>
      <c r="P366" s="1"/>
      <c r="Q366" s="1"/>
      <c r="R366" s="1"/>
    </row>
    <row r="367" spans="1:18" ht="12.75">
      <c r="A367" s="1"/>
      <c r="B367" s="1"/>
      <c r="C367" s="1"/>
      <c r="D367" s="1"/>
      <c r="E367" s="20"/>
      <c r="F367" s="1"/>
      <c r="G367" s="1"/>
      <c r="H367" s="1"/>
      <c r="I367" s="1"/>
      <c r="J367" s="1"/>
      <c r="K367" s="20"/>
      <c r="L367" s="1"/>
      <c r="M367" s="1"/>
      <c r="N367" s="1"/>
      <c r="O367" s="1"/>
      <c r="P367" s="1"/>
      <c r="Q367" s="1"/>
      <c r="R367" s="1"/>
    </row>
    <row r="368" spans="1:18" ht="12.75">
      <c r="A368" s="1"/>
      <c r="B368" s="1"/>
      <c r="C368" s="1"/>
      <c r="D368" s="1"/>
      <c r="E368" s="20"/>
      <c r="F368" s="1"/>
      <c r="G368" s="1"/>
      <c r="H368" s="1"/>
      <c r="I368" s="1"/>
      <c r="J368" s="1"/>
      <c r="K368" s="20"/>
      <c r="L368" s="1"/>
      <c r="M368" s="1"/>
      <c r="N368" s="1"/>
      <c r="O368" s="1"/>
      <c r="P368" s="1"/>
      <c r="Q368" s="1"/>
      <c r="R368" s="1"/>
    </row>
    <row r="369" spans="1:18" ht="12.75">
      <c r="A369" s="1"/>
      <c r="B369" s="1"/>
      <c r="C369" s="1"/>
      <c r="D369" s="1"/>
      <c r="E369" s="20"/>
      <c r="F369" s="1"/>
      <c r="G369" s="1"/>
      <c r="H369" s="1"/>
      <c r="I369" s="1"/>
      <c r="J369" s="1"/>
      <c r="K369" s="20"/>
      <c r="L369" s="1"/>
      <c r="M369" s="1"/>
      <c r="N369" s="1"/>
      <c r="O369" s="1"/>
      <c r="P369" s="1"/>
      <c r="Q369" s="1"/>
      <c r="R369" s="1"/>
    </row>
    <row r="370" spans="1:18" ht="12.75">
      <c r="A370" s="1"/>
      <c r="B370" s="1"/>
      <c r="C370" s="1"/>
      <c r="D370" s="1"/>
      <c r="E370" s="20"/>
      <c r="F370" s="1"/>
      <c r="G370" s="1"/>
      <c r="H370" s="1"/>
      <c r="I370" s="1"/>
      <c r="J370" s="1"/>
      <c r="K370" s="20"/>
      <c r="L370" s="1"/>
      <c r="M370" s="1"/>
      <c r="N370" s="1"/>
      <c r="O370" s="1"/>
      <c r="P370" s="1"/>
      <c r="Q370" s="1"/>
      <c r="R370" s="1"/>
    </row>
    <row r="371" spans="1:18" ht="12.75">
      <c r="A371" s="1"/>
      <c r="B371" s="1"/>
      <c r="C371" s="1"/>
      <c r="D371" s="1"/>
      <c r="E371" s="20"/>
      <c r="F371" s="1"/>
      <c r="G371" s="1"/>
      <c r="H371" s="1"/>
      <c r="I371" s="1"/>
      <c r="J371" s="1"/>
      <c r="K371" s="20"/>
      <c r="L371" s="1"/>
      <c r="M371" s="1"/>
      <c r="N371" s="1"/>
      <c r="O371" s="1"/>
      <c r="P371" s="1"/>
      <c r="Q371" s="1"/>
      <c r="R371" s="1"/>
    </row>
    <row r="372" spans="1:18" ht="12.75">
      <c r="A372" s="1"/>
      <c r="B372" s="1"/>
      <c r="C372" s="1"/>
      <c r="D372" s="1"/>
      <c r="E372" s="20"/>
      <c r="F372" s="1"/>
      <c r="G372" s="1"/>
      <c r="H372" s="1"/>
      <c r="I372" s="1"/>
      <c r="J372" s="1"/>
      <c r="K372" s="20"/>
      <c r="L372" s="1"/>
      <c r="M372" s="1"/>
      <c r="N372" s="1"/>
      <c r="O372" s="1"/>
      <c r="P372" s="1"/>
      <c r="Q372" s="1"/>
      <c r="R372" s="1"/>
    </row>
    <row r="373" spans="1:18" ht="12.75">
      <c r="A373" s="1"/>
      <c r="B373" s="1"/>
      <c r="C373" s="1"/>
      <c r="D373" s="1"/>
      <c r="E373" s="20"/>
      <c r="F373" s="1"/>
      <c r="G373" s="1"/>
      <c r="H373" s="1"/>
      <c r="I373" s="1"/>
      <c r="J373" s="1"/>
      <c r="K373" s="20"/>
      <c r="L373" s="1"/>
      <c r="M373" s="1"/>
      <c r="N373" s="1"/>
      <c r="O373" s="1"/>
      <c r="P373" s="1"/>
      <c r="Q373" s="1"/>
      <c r="R373" s="1"/>
    </row>
    <row r="374" spans="1:18" ht="12.75">
      <c r="A374" s="1"/>
      <c r="B374" s="1"/>
      <c r="C374" s="1"/>
      <c r="D374" s="1"/>
      <c r="E374" s="20"/>
      <c r="F374" s="1"/>
      <c r="G374" s="1"/>
      <c r="H374" s="1"/>
      <c r="I374" s="1"/>
      <c r="J374" s="1"/>
      <c r="K374" s="20"/>
      <c r="L374" s="1"/>
      <c r="M374" s="1"/>
      <c r="N374" s="1"/>
      <c r="O374" s="1"/>
      <c r="P374" s="1"/>
      <c r="Q374" s="1"/>
      <c r="R374" s="1"/>
    </row>
    <row r="375" spans="1:18" ht="12.75">
      <c r="A375" s="1"/>
      <c r="B375" s="1"/>
      <c r="C375" s="1"/>
      <c r="D375" s="1"/>
      <c r="E375" s="20"/>
      <c r="F375" s="1"/>
      <c r="G375" s="1"/>
      <c r="H375" s="1"/>
      <c r="I375" s="1"/>
      <c r="J375" s="1"/>
      <c r="K375" s="20"/>
      <c r="L375" s="1"/>
      <c r="M375" s="1"/>
      <c r="N375" s="1"/>
      <c r="O375" s="1"/>
      <c r="P375" s="1"/>
      <c r="Q375" s="1"/>
      <c r="R375" s="1"/>
    </row>
    <row r="376" spans="1:18" ht="12.75">
      <c r="A376" s="1"/>
      <c r="B376" s="1"/>
      <c r="C376" s="1"/>
      <c r="D376" s="1"/>
      <c r="E376" s="20"/>
      <c r="F376" s="1"/>
      <c r="G376" s="1"/>
      <c r="H376" s="1"/>
      <c r="I376" s="1"/>
      <c r="J376" s="1"/>
      <c r="K376" s="20"/>
      <c r="L376" s="1"/>
      <c r="M376" s="1"/>
      <c r="N376" s="1"/>
      <c r="O376" s="1"/>
      <c r="P376" s="1"/>
      <c r="Q376" s="1"/>
      <c r="R376" s="1"/>
    </row>
    <row r="377" spans="1:18" ht="12.75">
      <c r="A377" s="1"/>
      <c r="B377" s="1"/>
      <c r="C377" s="1"/>
      <c r="D377" s="1"/>
      <c r="E377" s="20"/>
      <c r="F377" s="1"/>
      <c r="G377" s="1"/>
      <c r="H377" s="1"/>
      <c r="I377" s="1"/>
      <c r="J377" s="1"/>
      <c r="K377" s="20"/>
      <c r="L377" s="1"/>
      <c r="M377" s="1"/>
      <c r="N377" s="1"/>
      <c r="O377" s="1"/>
      <c r="P377" s="1"/>
      <c r="Q377" s="1"/>
      <c r="R377" s="1"/>
    </row>
    <row r="378" spans="1:18" ht="12.75">
      <c r="A378" s="1"/>
      <c r="B378" s="1"/>
      <c r="C378" s="1"/>
      <c r="D378" s="1"/>
      <c r="E378" s="20"/>
      <c r="F378" s="1"/>
      <c r="G378" s="1"/>
      <c r="H378" s="1"/>
      <c r="I378" s="1"/>
      <c r="J378" s="1"/>
      <c r="K378" s="20"/>
      <c r="L378" s="1"/>
      <c r="M378" s="1"/>
      <c r="N378" s="1"/>
      <c r="O378" s="1"/>
      <c r="P378" s="1"/>
      <c r="Q378" s="1"/>
      <c r="R378" s="1"/>
    </row>
    <row r="379" spans="1:18" ht="12.75">
      <c r="A379" s="1"/>
      <c r="B379" s="1"/>
      <c r="C379" s="1"/>
      <c r="D379" s="1"/>
      <c r="E379" s="20"/>
      <c r="F379" s="1"/>
      <c r="G379" s="1"/>
      <c r="H379" s="1"/>
      <c r="I379" s="1"/>
      <c r="J379" s="1"/>
      <c r="K379" s="20"/>
      <c r="L379" s="1"/>
      <c r="M379" s="1"/>
      <c r="N379" s="1"/>
      <c r="O379" s="1"/>
      <c r="P379" s="1"/>
      <c r="Q379" s="1"/>
      <c r="R379" s="1"/>
    </row>
    <row r="380" spans="5:11" ht="12.75">
      <c r="E380" s="20"/>
      <c r="K380" s="20"/>
    </row>
    <row r="381" spans="5:11" ht="12.75">
      <c r="E381" s="20"/>
      <c r="K381" s="20"/>
    </row>
    <row r="382" spans="5:11" ht="12.75">
      <c r="E382" s="20"/>
      <c r="K382" s="20"/>
    </row>
    <row r="383" spans="5:11" ht="12.75">
      <c r="E383" s="20"/>
      <c r="K383" s="20"/>
    </row>
    <row r="384" spans="5:11" ht="12.75">
      <c r="E384" s="20"/>
      <c r="K384" s="20"/>
    </row>
    <row r="385" spans="5:11" ht="12.75">
      <c r="E385" s="20"/>
      <c r="K385" s="20"/>
    </row>
    <row r="386" spans="5:11" ht="12.75">
      <c r="E386" s="20"/>
      <c r="K386" s="20"/>
    </row>
    <row r="387" spans="5:11" ht="12.75">
      <c r="E387" s="20"/>
      <c r="K387" s="20"/>
    </row>
    <row r="440" ht="12.75">
      <c r="A440" s="36">
        <v>30.1</v>
      </c>
    </row>
    <row r="441" ht="12.75">
      <c r="A441" s="36"/>
    </row>
    <row r="442" ht="12.75">
      <c r="A442" s="37"/>
    </row>
    <row r="443" ht="12.75">
      <c r="A443" s="37"/>
    </row>
    <row r="444" ht="12.75">
      <c r="A444" s="37"/>
    </row>
    <row r="445" ht="12.75">
      <c r="A445" s="37"/>
    </row>
    <row r="446" ht="12.75">
      <c r="A446" s="37"/>
    </row>
    <row r="447" ht="12.75">
      <c r="A447" s="36">
        <v>30.1</v>
      </c>
    </row>
    <row r="448" ht="12.75">
      <c r="A448" s="36">
        <v>10</v>
      </c>
    </row>
    <row r="449" ht="12.75">
      <c r="A449" s="38" t="s">
        <v>511</v>
      </c>
    </row>
    <row r="450" ht="12.75">
      <c r="A450" s="36">
        <v>100</v>
      </c>
    </row>
    <row r="451" ht="12.75">
      <c r="A451" s="36">
        <v>100</v>
      </c>
    </row>
    <row r="452" ht="12.75">
      <c r="A452" s="38" t="s">
        <v>513</v>
      </c>
    </row>
    <row r="453" ht="12.75">
      <c r="A453" s="392" t="s">
        <v>512</v>
      </c>
    </row>
    <row r="454" ht="12.75">
      <c r="A454" s="393"/>
    </row>
    <row r="455" ht="12.75">
      <c r="A455" s="393"/>
    </row>
    <row r="456" ht="12.75">
      <c r="A456" s="394"/>
    </row>
    <row r="457" ht="12.75">
      <c r="A457" s="38" t="s">
        <v>513</v>
      </c>
    </row>
    <row r="458" ht="12.75">
      <c r="A458" s="39" t="s">
        <v>514</v>
      </c>
    </row>
    <row r="459" ht="12.75">
      <c r="A459" s="39" t="s">
        <v>515</v>
      </c>
    </row>
    <row r="460" ht="12.75">
      <c r="A460" s="39" t="s">
        <v>516</v>
      </c>
    </row>
    <row r="461" ht="12.75">
      <c r="A461" s="36">
        <v>100</v>
      </c>
    </row>
    <row r="462" ht="12.75">
      <c r="A462" s="36">
        <v>100</v>
      </c>
    </row>
    <row r="463" ht="12.75">
      <c r="A463" s="37">
        <v>100</v>
      </c>
    </row>
    <row r="464" ht="12.75">
      <c r="A464" s="37">
        <v>100</v>
      </c>
    </row>
    <row r="465" ht="12.75">
      <c r="A465" s="37">
        <v>100</v>
      </c>
    </row>
    <row r="466" ht="12.75">
      <c r="A466" s="37">
        <v>100</v>
      </c>
    </row>
    <row r="467" ht="12.75">
      <c r="A467" s="37">
        <v>100</v>
      </c>
    </row>
    <row r="468" ht="12.75">
      <c r="A468" s="37">
        <v>100</v>
      </c>
    </row>
    <row r="469" ht="12.75">
      <c r="A469" s="37">
        <v>100</v>
      </c>
    </row>
    <row r="470" ht="12.75">
      <c r="A470" s="37">
        <v>100</v>
      </c>
    </row>
    <row r="471" ht="63.75">
      <c r="A471" s="40" t="s">
        <v>33</v>
      </c>
    </row>
    <row r="472" spans="1:2" ht="25.5">
      <c r="A472" s="40" t="s">
        <v>527</v>
      </c>
      <c r="B472" s="41" t="s">
        <v>528</v>
      </c>
    </row>
    <row r="473" ht="12.75">
      <c r="A473" s="38" t="s">
        <v>4</v>
      </c>
    </row>
    <row r="474" ht="12.75">
      <c r="A474" s="40" t="s">
        <v>36</v>
      </c>
    </row>
    <row r="475" ht="12.75">
      <c r="A475" s="38" t="s">
        <v>8</v>
      </c>
    </row>
    <row r="476" ht="12.75">
      <c r="A476" s="38" t="s">
        <v>50</v>
      </c>
    </row>
    <row r="477" ht="12.75">
      <c r="A477" s="38" t="s">
        <v>50</v>
      </c>
    </row>
    <row r="478" ht="63.75">
      <c r="A478" s="40" t="s">
        <v>670</v>
      </c>
    </row>
  </sheetData>
  <sheetProtection/>
  <mergeCells count="14">
    <mergeCell ref="K4:P4"/>
    <mergeCell ref="D4:D6"/>
    <mergeCell ref="A453:A456"/>
    <mergeCell ref="E5:E6"/>
    <mergeCell ref="F5:J5"/>
    <mergeCell ref="K5:K6"/>
    <mergeCell ref="L5:P5"/>
    <mergeCell ref="A1:H1"/>
    <mergeCell ref="A27:A29"/>
    <mergeCell ref="E4:J4"/>
    <mergeCell ref="A2:F2"/>
    <mergeCell ref="A4:A6"/>
    <mergeCell ref="C4:C6"/>
    <mergeCell ref="B4:B6"/>
  </mergeCells>
  <printOptions/>
  <pageMargins left="0.7874015748031497" right="0.3937007874015748" top="0.3937007874015748" bottom="0" header="0" footer="0"/>
  <pageSetup fitToHeight="3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Хомченко</dc:creator>
  <cp:keywords/>
  <dc:description/>
  <cp:lastModifiedBy>Дмитрий Шумайлов</cp:lastModifiedBy>
  <cp:lastPrinted>2013-03-23T22:42:54Z</cp:lastPrinted>
  <dcterms:created xsi:type="dcterms:W3CDTF">2005-11-21T06:10:15Z</dcterms:created>
  <dcterms:modified xsi:type="dcterms:W3CDTF">2013-03-25T11:36:07Z</dcterms:modified>
  <cp:category/>
  <cp:version/>
  <cp:contentType/>
  <cp:contentStatus/>
</cp:coreProperties>
</file>