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920" windowHeight="8700" activeTab="0"/>
  </bookViews>
  <sheets>
    <sheet name="Приложение 8" sheetId="1" r:id="rId1"/>
    <sheet name="приложение 6" sheetId="2" r:id="rId2"/>
    <sheet name="приложение7  " sheetId="3" r:id="rId3"/>
    <sheet name="приложение 4" sheetId="4" r:id="rId4"/>
    <sheet name="приложение 5 " sheetId="5" r:id="rId5"/>
  </sheets>
  <externalReferences>
    <externalReference r:id="rId8"/>
  </externalReferences>
  <definedNames>
    <definedName name="_xlnm.Print_Titles" localSheetId="1">'приложение 6'!$12:$12</definedName>
    <definedName name="_xlnm.Print_Titles" localSheetId="2">'приложение7  '!$13:$13</definedName>
    <definedName name="_xlnm.Print_Area" localSheetId="3">'приложение 4'!$A$1:$C$176</definedName>
    <definedName name="_xlnm.Print_Area" localSheetId="4">'приложение 5 '!$A$1:$J$36</definedName>
    <definedName name="_xlnm.Print_Area" localSheetId="1">'приложение 6'!$A$1:$F$498</definedName>
    <definedName name="_xlnm.Print_Area" localSheetId="0">'Приложение 8'!$A$1:$C$38</definedName>
    <definedName name="_xlnm.Print_Area" localSheetId="2">'приложение7  '!$A$1:$G$543</definedName>
  </definedNames>
  <calcPr fullCalcOnLoad="1"/>
</workbook>
</file>

<file path=xl/sharedStrings.xml><?xml version="1.0" encoding="utf-8"?>
<sst xmlns="http://schemas.openxmlformats.org/spreadsheetml/2006/main" count="5746" uniqueCount="664">
  <si>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</si>
  <si>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</si>
  <si>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</si>
  <si>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</si>
  <si>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</si>
  <si>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</si>
  <si>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</si>
  <si>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</si>
  <si>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</si>
  <si>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</si>
  <si>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</si>
  <si>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</si>
  <si>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</si>
  <si>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</si>
  <si>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</si>
  <si>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</si>
  <si>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</si>
  <si>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</si>
  <si>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</si>
  <si>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</si>
  <si>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</si>
  <si>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</si>
  <si>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</si>
  <si>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</si>
  <si>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</si>
  <si>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</si>
  <si>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</si>
  <si>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</si>
  <si>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</si>
  <si>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</si>
  <si>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</si>
  <si>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</si>
  <si>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</si>
  <si>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</si>
  <si>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</si>
  <si>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</si>
  <si>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</si>
  <si>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Прочие субсидии</t>
  </si>
  <si>
    <t>000 2 02 02999 00 0000 151</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</si>
  <si>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</si>
  <si>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</si>
  <si>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Субсидия муниципальным образованиям на мероприятия по формированию электронного правительства</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</si>
  <si>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</si>
  <si>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</si>
  <si>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</si>
  <si>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</si>
  <si>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</si>
  <si>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</si>
  <si>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</si>
  <si>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</si>
  <si>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</si>
  <si>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</si>
  <si>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</si>
  <si>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Всего доходов</t>
  </si>
  <si>
    <t>В т.ч. собственные доходы</t>
  </si>
  <si>
    <t>Приложение № 8</t>
  </si>
  <si>
    <t>000 1 11 05035 10 0000 120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</si>
  <si>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</si>
  <si>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</si>
  <si>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</si>
  <si>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</si>
  <si>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</si>
  <si>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</si>
  <si>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</si>
  <si>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</si>
  <si>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</si>
  <si>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2013 год »</t>
  </si>
  <si>
    <t>500</t>
  </si>
  <si>
    <t xml:space="preserve">Межбюджетные трансферты
</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</si>
  <si>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 на 2013 год»</t>
  </si>
  <si>
    <t>07</t>
  </si>
  <si>
    <t xml:space="preserve">Образование
</t>
  </si>
  <si>
    <t xml:space="preserve">Молодежная политика и оздоровление детей
</t>
  </si>
  <si>
    <t xml:space="preserve">Физическая культура и спорт
</t>
  </si>
  <si>
    <t xml:space="preserve">Массовый спорт
</t>
  </si>
  <si>
    <t xml:space="preserve">Культура
</t>
  </si>
  <si>
    <t xml:space="preserve">Ведомственная целевая программа «Формирование,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на 2013 год»
</t>
  </si>
  <si>
    <t xml:space="preserve">Ведомственная целевая программа «Противодействие коррупции в муниципальном образовании городское поселение Печенга Печенгского района Мурманской области на 2013 год» </t>
  </si>
  <si>
    <t>Ведомственная целевая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на 2013 год »</t>
  </si>
  <si>
    <t xml:space="preserve">Ведомственная целевая программа «Развитие туризма в  муниципальном образовании городское поселение Печенга Печенгского района Мурманской области на 2013 год» </t>
  </si>
  <si>
    <t>Ведомственная целевая программа «Развитие жилищно-коммунального хозяйства муниципального образования городское поселение Печенга Печенгского района Мурманской области на 2013 год»</t>
  </si>
  <si>
    <t>Ведомственная целевая программа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к работе в отопительный период» на 2013 год</t>
  </si>
  <si>
    <t>Ведомственная целевая программа "Благоустройство территории муниципального образования городское поселение Печенга Печенгского района Мурманской области на 2013 год"</t>
  </si>
  <si>
    <t xml:space="preserve">Ведомственная целевая программа «Культурный досуг жителей муниципального образования городское поселение Печенга Печенгского района Мурманской области на 2013 год» </t>
  </si>
  <si>
    <t xml:space="preserve">Ведомственная целевая программа «Культурное наследие муниципального образования городское поселение Печенга Печенгского района Мурманской области на 2013 год» </t>
  </si>
  <si>
    <t>Ведомственная целевая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 на 2013 год»</t>
  </si>
  <si>
    <t xml:space="preserve">Ведомственная целевая программа «Дети и молодежь муниципального образования городское поселение Печенга Печенгского района Мурманской области на 2013 год» </t>
  </si>
  <si>
    <t>Приложение №5</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</si>
  <si>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</si>
  <si>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Главный администратор</t>
  </si>
  <si>
    <t>подгруппа</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</si>
  <si>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</si>
  <si>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</si>
  <si>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</si>
  <si>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</si>
  <si>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</si>
  <si>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</si>
  <si>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</si>
  <si>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</si>
  <si>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</si>
  <si>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</si>
  <si>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</si>
  <si>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</si>
  <si>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тыс.рублей</t>
  </si>
  <si>
    <t>Наименование</t>
  </si>
  <si>
    <t>Раздел</t>
  </si>
  <si>
    <t>Подраздел</t>
  </si>
  <si>
    <t>Целевая статья расходов</t>
  </si>
  <si>
    <t>Вид расходов</t>
  </si>
  <si>
    <t>примечание</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</si>
  <si>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</si>
  <si>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</si>
  <si>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</si>
  <si>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</si>
  <si>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</si>
  <si>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</si>
  <si>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</si>
  <si>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</si>
  <si>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</si>
  <si>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Расходы на содержание главы муниципального образования</t>
  </si>
  <si>
    <t>002 03 01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</si>
  <si>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</si>
  <si>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</si>
  <si>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</si>
  <si>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</si>
  <si>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Расходы на содержание аппарата органов местного самоуправления</t>
  </si>
  <si>
    <t>002 04 01</t>
  </si>
  <si>
    <t>Резервные фонды</t>
  </si>
  <si>
    <t>12</t>
  </si>
  <si>
    <t>070 00 00</t>
  </si>
  <si>
    <t>Резервные фонды местных администраций</t>
  </si>
  <si>
    <t>070 05 00</t>
  </si>
  <si>
    <t>Резервный фонд непредвиденных расходов</t>
  </si>
  <si>
    <t>070 05 01</t>
  </si>
  <si>
    <t>Резервный фонд местной администрации муниципального образования по предупреждению и ликвидации чрезвычайных ситуаций и последствий стихийных бедствий</t>
  </si>
  <si>
    <t>070 05 02</t>
  </si>
  <si>
    <t>Другие общегосударственные вопросы</t>
  </si>
  <si>
    <t>Реализация государственной политики в области приватизации и управления государственной и муниципальной собственностью</t>
  </si>
  <si>
    <t>090 00 00</t>
  </si>
  <si>
    <t>092 00 00</t>
  </si>
  <si>
    <t>092 03 00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</si>
  <si>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</si>
  <si>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</si>
  <si>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</si>
  <si>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</si>
  <si>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</si>
  <si>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</si>
  <si>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</si>
  <si>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</si>
  <si>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</si>
  <si>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</si>
  <si>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795 00 00</t>
  </si>
  <si>
    <t>795 03 00</t>
  </si>
  <si>
    <t>795 04 00</t>
  </si>
  <si>
    <t>Национальная экономика</t>
  </si>
  <si>
    <t>Другие вопросы в области национальной экономики</t>
  </si>
  <si>
    <t>795 01 00</t>
  </si>
  <si>
    <t>Жилищно-коммунальное хозяйство</t>
  </si>
  <si>
    <t>05</t>
  </si>
  <si>
    <t>Жилищное хозяйство</t>
  </si>
  <si>
    <t>795 02 00</t>
  </si>
  <si>
    <t>Коммунальное хозяйство</t>
  </si>
  <si>
    <t>Долгосрочные целевые программы</t>
  </si>
  <si>
    <t>522 00 00</t>
  </si>
  <si>
    <t>522 91 00</t>
  </si>
  <si>
    <t>Благоустройство</t>
  </si>
  <si>
    <t>08</t>
  </si>
  <si>
    <t>795 06 00</t>
  </si>
  <si>
    <t>10</t>
  </si>
  <si>
    <t>795 07 00</t>
  </si>
  <si>
    <t>Социальная политика</t>
  </si>
  <si>
    <t>Пенсионное обеспечение</t>
  </si>
  <si>
    <t>Доплаты к пенсиям, дополнительное пенсионное обеспечение</t>
  </si>
  <si>
    <t>491 00 00</t>
  </si>
  <si>
    <t>Доплаты к пенсиям государственных служащих субъектов Российской Федерации и муниципальных служащих</t>
  </si>
  <si>
    <t>491 01 00</t>
  </si>
  <si>
    <t>Обеспечение деятельности подведомственных учреждений</t>
  </si>
  <si>
    <t>002 99 00</t>
  </si>
  <si>
    <t>Отнесены расходы на раздел 0107</t>
  </si>
  <si>
    <t>Функционирование законодательных (представительных) органов государственной власти и представительных органов местного самоуправления</t>
  </si>
  <si>
    <t>Депутаты представительного органа муниципального образования</t>
  </si>
  <si>
    <t>002 12 00</t>
  </si>
  <si>
    <t>предусмотрены ассигнования в соответствии с постановлением правительства МО от 02.04.2010 № 127-ПП на оплату труда с учетом отчислений на зам. Председателя Совета депутатов</t>
  </si>
  <si>
    <t>Расходы на содержание депутатов представительного органа муниципального образования</t>
  </si>
  <si>
    <t>002 12 01</t>
  </si>
  <si>
    <t>Всего расходов</t>
  </si>
  <si>
    <t>000</t>
  </si>
  <si>
    <t>00</t>
  </si>
  <si>
    <t xml:space="preserve">000 00 00 </t>
  </si>
  <si>
    <t xml:space="preserve">Содержание и обслуживание казны </t>
  </si>
  <si>
    <t>090 01 00</t>
  </si>
  <si>
    <t>622 00 00</t>
  </si>
  <si>
    <t>622 48 00</t>
  </si>
  <si>
    <t>11</t>
  </si>
  <si>
    <t>13</t>
  </si>
  <si>
    <t>795 05 00</t>
  </si>
  <si>
    <t>Другие вопросы в области культуры, кинематографии</t>
  </si>
  <si>
    <t>Культура и кинематография</t>
  </si>
  <si>
    <t xml:space="preserve">Сумма </t>
  </si>
  <si>
    <t>522 42 00</t>
  </si>
  <si>
    <t>Другие вопросы в области жилищно-коммунального хозяйства</t>
  </si>
  <si>
    <t>100</t>
  </si>
  <si>
    <t>120</t>
  </si>
  <si>
    <t>121</t>
  </si>
  <si>
    <t>122</t>
  </si>
  <si>
    <t>200</t>
  </si>
  <si>
    <t>240</t>
  </si>
  <si>
    <t>244</t>
  </si>
  <si>
    <t>Расходы на выплаты персоналу государственных органов</t>
  </si>
  <si>
    <t>Фонд оплаты труда и страховые взносы</t>
  </si>
  <si>
    <t xml:space="preserve">Иные выплаты персоналу, за исключением фонда оплаты труда
</t>
  </si>
  <si>
    <t>Закупка товаров, работ и услуг для государственных нужд</t>
  </si>
  <si>
    <t xml:space="preserve">Иные закупки товаров, работ и услуг
для государственных нужд
</t>
  </si>
  <si>
    <t xml:space="preserve">Прочая закупка товаров, работ и услуг для государственных нужд
</t>
  </si>
  <si>
    <t>800</t>
  </si>
  <si>
    <t>850</t>
  </si>
  <si>
    <t>852</t>
  </si>
  <si>
    <t>Иные бюджетные ассигнования</t>
  </si>
  <si>
    <t>Уплата налогов, сборов и иных платежей</t>
  </si>
  <si>
    <t>870</t>
  </si>
  <si>
    <t>Резервные средства</t>
  </si>
  <si>
    <t>Уплата прочих налогов, сборов и иных платежей</t>
  </si>
  <si>
    <t>Ведомственные целевые программы муниципальных образований</t>
  </si>
  <si>
    <t>Ведомственная целевая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 на 2012 год"</t>
  </si>
  <si>
    <t>242</t>
  </si>
  <si>
    <t>795 08 00</t>
  </si>
  <si>
    <t xml:space="preserve">Ведомственная целевая программа  «Повышение эффективности бюджетных расходов муниципального  образования городское поселение Печенга Печенгского района Мурманской области на 2012 год»
 </t>
  </si>
  <si>
    <t xml:space="preserve">Ведомственная целевая программа «Развитие жилищно - коммунального 
хозяйства муниципального  образования  городское      поселение     Печенга    Печенгского района      Мурманской    области   на    2012 год»
</t>
  </si>
  <si>
    <t xml:space="preserve">Закупка товаров, работ, услуг в целях капитального ремонта государственного имущества
</t>
  </si>
  <si>
    <t>243</t>
  </si>
  <si>
    <t>622 48 21</t>
  </si>
  <si>
    <t xml:space="preserve">Ведомственные целевые программы </t>
  </si>
  <si>
    <t>Ведомственная целевая программа "Подготовка объектов и систем жизнеобеспечения Мурманской области к работе в осенне-зимний период на 2012-2014 годы"</t>
  </si>
  <si>
    <t>Подготовка объектов и систем жизнеобеспечения Мурманской области к работе в осенне-зимний период на 2012/2013 годов</t>
  </si>
  <si>
    <t>Ведомственная целевая программа «Поэтапный переход на отпуск коммунальных ресурсов потребителям в соответствии с показаниями коллективных (общедомовых) приборов учета в муниципальном образовании городское поселение Печенга Печенгского района Мурманской области на 2012 год»</t>
  </si>
  <si>
    <t>522 42 21</t>
  </si>
  <si>
    <t>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</si>
  <si>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810</t>
  </si>
  <si>
    <t xml:space="preserve">Субсидии юридическим лицам (кроме государственных учреждений) и физическим лицам - производителям товаров, работ, услуг
</t>
  </si>
  <si>
    <t>300</t>
  </si>
  <si>
    <t>Социальное обеспечение и иные выплаты населению</t>
  </si>
  <si>
    <t>Ведомственная целевая программа «Культурный досуг жителей  муниципального образования городское поселение Печенга Печенгского района Мурманской области на 2012 год»</t>
  </si>
  <si>
    <t xml:space="preserve">Ведомственная целевая программа «Старшее поколение» </t>
  </si>
  <si>
    <t>Приложение № 6</t>
  </si>
  <si>
    <t xml:space="preserve">Пособия и компенсации по публичным
нормативным обязательствам
</t>
  </si>
  <si>
    <t>313</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</si>
  <si>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</si>
  <si>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</si>
  <si>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110</t>
  </si>
  <si>
    <t>111</t>
  </si>
  <si>
    <t>112</t>
  </si>
  <si>
    <t xml:space="preserve">Иные закупки товаров, работ и услуг для государственных нужд
</t>
  </si>
  <si>
    <t xml:space="preserve">Реализации государственных функций, связанных с общегосударственным управлением </t>
  </si>
  <si>
    <t>Выполнение других обязательств государства</t>
  </si>
  <si>
    <t>Долгосрочная целевая программа "Развитие транспортного комплекса Мурманской области (2011-2013 годы)"</t>
  </si>
  <si>
    <t>Поддержка жилищного хозяйства</t>
  </si>
  <si>
    <t>350 00 00</t>
  </si>
  <si>
    <t>Мероприятия в области жилищного хозяйства</t>
  </si>
  <si>
    <t>350 01 00</t>
  </si>
  <si>
    <t>Поддержка коммунального хозяйства</t>
  </si>
  <si>
    <t>Мероприятия в области коммунального хозяйства</t>
  </si>
  <si>
    <t>351 02 00</t>
  </si>
  <si>
    <t>351 00 00</t>
  </si>
  <si>
    <t>352 00 00</t>
  </si>
  <si>
    <t>Другие мероприятия в области жилищно-коммунального хозяйства</t>
  </si>
  <si>
    <t>352 01 00</t>
  </si>
  <si>
    <t xml:space="preserve">Ведомственная целевая программа «Развитие жилищно - коммунального хозяйства муниципального  образования  городское      поселение     Печенга    Печенгского района      Мурманской    области   на    2012 год»
</t>
  </si>
  <si>
    <t>Долгосрочная целевая программа "Энергосбережение и повышение энергетической эффективности в Мурманской области"на 2010-2015 годы и на перспективу до 2020 года</t>
  </si>
  <si>
    <t>522 54 00</t>
  </si>
  <si>
    <t>Дорожное хозяйство (дорожные фонды)</t>
  </si>
  <si>
    <t>Долгосрочная целевая программа "Развитие транспортной инфраструктуры Мурманской области" на 2012-2014 годы</t>
  </si>
  <si>
    <t>522 42 12</t>
  </si>
  <si>
    <t>Субсидии муниципальным образованиям на ремонт и капитальный ремонт атомобильных дорог и искусственных сооружений на них</t>
  </si>
  <si>
    <t>Субсидии муниципальным образованиям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</si>
  <si>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522 26 06</t>
  </si>
  <si>
    <t>522 26 00</t>
  </si>
  <si>
    <t xml:space="preserve">Долгосрочная целевая программа "Развитие информационного общества и формирование электронного правительства в Мурманской области" на 2011-2013 годы
</t>
  </si>
  <si>
    <t>Субсидии муниципальным образованиям на мероприятия по формированию электронного правительства</t>
  </si>
  <si>
    <t>Связь и информатика</t>
  </si>
  <si>
    <t>Долгосрочная целевая программа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</si>
  <si>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522 54 23</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</si>
  <si>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</si>
  <si>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</si>
  <si>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522 54 21</t>
  </si>
  <si>
    <t>350 02 00</t>
  </si>
  <si>
    <t>Мероприятия в области жилищного хозяйства на предоставление поддержки малоимущим гражданам на установку приборов учета используемых энергоресурсов (за счет средств местного бюджета)</t>
  </si>
  <si>
    <t>Субсидия на поддержку муниципальных образований, осуществляющих эффективное управление муниципальными финансами</t>
  </si>
  <si>
    <t>795 62 00</t>
  </si>
  <si>
    <t>795 62 99</t>
  </si>
  <si>
    <t>795 62 98</t>
  </si>
  <si>
    <t xml:space="preserve">Реализация ведомственных целевых программ муниципальных образований за счет уровня софинансирования местного бюджета субсидии на поддержку муниципальных образований, осуществляющих эффективное управление муниципальными финансами </t>
  </si>
  <si>
    <t>Реализация ведомственных целевых программ муниципальных образований за счет субсидии на поддержку муниципальных образований, осуществляющих эффективное управление муниципальными финансами и субсидии на поддержку муниципальных образований, осуществляющих эффективное управление муниципальными финансами за счет средств местного бюджета</t>
  </si>
  <si>
    <t>Субсидия на поддержку муниципальных образований, осуществляющих эффективное управление муниципальными финансами за счет средств местного бюджета</t>
  </si>
  <si>
    <t>522 54 24</t>
  </si>
  <si>
    <t>Субсидия на реализацию проектов по оснащению узлами учета энергоресурсов и формированию системы учета и контроля потребления энергетических ресурсов</t>
  </si>
  <si>
    <t>352 02 00</t>
  </si>
  <si>
    <t>Приложение № 7</t>
  </si>
  <si>
    <t>Ведомство</t>
  </si>
  <si>
    <t>Администрация муниципального образования городское поселение Печенга Печенгского района Мурманской области</t>
  </si>
  <si>
    <t>001</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</si>
  <si>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</si>
  <si>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предусмотрены средства резервного фонда на аварийныйе работы</t>
  </si>
  <si>
    <t>Другие мероприятия в области жилищно-коммунального хозяйства (за счет средств местного бюджета)</t>
  </si>
  <si>
    <t>Предусмотрена доалата с 05.04.2010 ТимохинуД.И.</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</si>
  <si>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</si>
  <si>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</si>
  <si>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</si>
  <si>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</si>
  <si>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Ведомственная целевая программа «Формирование и повышение эффективности управления муниципальной  собственности муниципального образования городское поселение 
Печенга Печенгского района Мурманской  области на 2012 год»
</t>
  </si>
  <si>
    <t xml:space="preserve">Закупка товаров, работ, услуг в сфере информационно-коммуникационных технологий
</t>
  </si>
  <si>
    <t>Ведомственная структура расходов бюджета муниципального образования городское поселение Печенга на 2013 год</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</si>
  <si>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</si>
  <si>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</si>
  <si>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</si>
  <si>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</si>
  <si>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</si>
  <si>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Доходы от распоряжения правами на результаты научно-технической деятельности, находящимися в собственности поселений</t>
  </si>
  <si>
    <t>Доходы от эксплуатации и использования имущества автомобильных дорог, находящихся в собственности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</si>
  <si>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</si>
  <si>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поселений</t>
  </si>
  <si>
    <t>Доходы от продажи квартир, находящихся в собственности поселений</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</si>
  <si>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</si>
  <si>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</si>
  <si>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</si>
  <si>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Прочие неналоговые доходы бюджетов поселений</t>
  </si>
  <si>
    <t>Дотации бюджетам поселений на выравнивание бюджетной обеспеченности</t>
  </si>
  <si>
    <t xml:space="preserve">Прочие субвенции бюджетам поселений                 </t>
  </si>
  <si>
    <t>000 1 11 00000 00 0000 000</t>
  </si>
  <si>
    <t>Код бюджетной классификации</t>
  </si>
  <si>
    <t>группа</t>
  </si>
  <si>
    <t>статья</t>
  </si>
  <si>
    <t>0000</t>
  </si>
  <si>
    <t>510</t>
  </si>
  <si>
    <t>Налоговые доходы</t>
  </si>
  <si>
    <t>Налоги на прибыль,  доходы</t>
  </si>
  <si>
    <t>000 1 01 00000 00 0000 000</t>
  </si>
  <si>
    <t>Налог на доходы физических лиц</t>
  </si>
  <si>
    <t>000 1 01 02000 01 0000 110</t>
  </si>
  <si>
    <t>Перечень ведомственных целевых программ , финансируемых из бюджета муниципального образования городское поселение Печенга в 2013 году</t>
  </si>
  <si>
    <t>Код</t>
  </si>
  <si>
    <t>Наименование программы, исполнитель</t>
  </si>
  <si>
    <t>Сумма</t>
  </si>
  <si>
    <t>«Подготовка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к работе в отопительный период» на 2013 год</t>
  </si>
  <si>
    <t>"Благоустройство территории муниципального образования городское поселение Печенга Печенгского района Мурманской области на 2013 год"</t>
  </si>
  <si>
    <t>«Развитие жилищно – коммунального хозяйства в муниципальном образовании городское поселение Печенга Печенгского района Мурманской области» на 2013 год</t>
  </si>
  <si>
    <t xml:space="preserve">«Культурный досуг жителей муниципального образования городское поселение Печенга Печенгского района Мурманской области на 2013 год» </t>
  </si>
  <si>
    <t xml:space="preserve">«Дети и молодежь муниципального образования городское поселение Печенга Печенгского района Мурманской области на 2013 год» </t>
  </si>
  <si>
    <t xml:space="preserve">«Противодействие коррупции в муниципальном образовании городское поселение Печенга Печенгского района Мурманской области на 2013 год» </t>
  </si>
  <si>
    <t xml:space="preserve">«Развитие туризма в  муниципальном образовании городское поселение Печенга Печенгского района Мурманской области на 2013 год» </t>
  </si>
  <si>
    <t>795 09 00</t>
  </si>
  <si>
    <t xml:space="preserve">«Культурное наследие муниципального образования городское поселение Печенга Печенгского района Мурманской области на 2013 год» </t>
  </si>
  <si>
    <t>795 10 00</t>
  </si>
  <si>
    <t>795 11 00</t>
  </si>
  <si>
    <t>ВСЕГО:</t>
  </si>
  <si>
    <t>521 00 00</t>
  </si>
  <si>
    <t>521 15 00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</si>
  <si>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</si>
  <si>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Мурманской области, переданных для осуществления органам местного самоуправления в установленном порядке</t>
  </si>
  <si>
    <t xml:space="preserve">«Формирование, эффективное использование, распоряжение и содержание муниципального имущества, мероприятия по землеустройству и землепользованию на территории муниципального образования городское поселение Печенга Печенгского района Мурманской области на 2013 год»
</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</si>
  <si>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</si>
  <si>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</si>
  <si>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</si>
  <si>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</si>
  <si>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</si>
  <si>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</si>
  <si>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</si>
  <si>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</si>
  <si>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</si>
  <si>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</si>
  <si>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</si>
  <si>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</si>
  <si>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</si>
  <si>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</si>
  <si>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</si>
  <si>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</si>
  <si>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</si>
  <si>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</si>
  <si>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</si>
  <si>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</si>
  <si>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</si>
  <si>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</si>
  <si>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</si>
  <si>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</si>
  <si>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</si>
  <si>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</si>
  <si>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</si>
  <si>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</si>
  <si>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</si>
  <si>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</si>
  <si>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</si>
  <si>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</si>
  <si>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</si>
  <si>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</si>
  <si>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</si>
  <si>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Источники финансирования дефицита бюджета муниципального образования городское поселение Печенга на 2013 год</t>
  </si>
  <si>
    <t>Закупка товаров, работ, услуг в целях капитального ремонта государственного имущества</t>
  </si>
  <si>
    <t>Иные закупки товаров, работ и услуг для государственных нужд</t>
  </si>
  <si>
    <t>351 02 02</t>
  </si>
  <si>
    <t>Подготовка объектов и систем жизнеобеспечения Мурманской области к работе в осенне-зимний период на 2012/2013 годов за счет средств местного бюджета (остатки прошлых лет)</t>
  </si>
  <si>
    <t>522 06 02</t>
  </si>
  <si>
    <t>Прочая закупка товаров, работ и услуг для государственных нужд</t>
  </si>
  <si>
    <t>Предоставление субсидии на поддержку муниципальных образований,осуществляющих эффективное управление муниципальными финансами (в т.ч. остатки прошлых лет)</t>
  </si>
  <si>
    <t>Долгосрочная целевая программа "Формирование благоприятных условий для выполнения полномочий органов местного самоуправления по решению вопросов местного значения" на 2013-2015 годы</t>
  </si>
  <si>
    <t>522 06 00</t>
  </si>
  <si>
    <t>315 62 98</t>
  </si>
  <si>
    <t xml:space="preserve">Реализация мероприятий за счет уровня софинансирования местного бюджета по субсидии на поддержку муниципальных образований, осуществляющих эффективное управление муниципальными финансами </t>
  </si>
  <si>
    <t>315 62 00</t>
  </si>
  <si>
    <t>315 00 00</t>
  </si>
  <si>
    <t>Мероприятия в области дорожного хозяйства за счет уровня софинсирования (остатки прошлых лет)</t>
  </si>
  <si>
    <t>Дорожное хозяйство</t>
  </si>
  <si>
    <t>340 62 98</t>
  </si>
  <si>
    <t>340 00 00</t>
  </si>
  <si>
    <t>340 62 00</t>
  </si>
  <si>
    <t>Мероприятия в области национальной экономики за счет уровня софинсирования (остатки прошлых лет)</t>
  </si>
  <si>
    <t xml:space="preserve">Реализация мероприятий в области национальной экономики за счет уровня софинансирования местного бюджета по субсидии на поддержку муниципальных образований, осуществляющих эффективное управление муниципальными финансами </t>
  </si>
  <si>
    <t xml:space="preserve">Реализация государственных функций в области национальной экономики
</t>
  </si>
  <si>
    <t>351 02 01</t>
  </si>
  <si>
    <t xml:space="preserve">Мероприятия, связанные с подготовкой объектов и систем жизнеобеспечения Мурманской области к работе в осенне-зимние периоды  </t>
  </si>
  <si>
    <t>352 02 01</t>
  </si>
  <si>
    <t xml:space="preserve">Мероприятия в области энергосбережения </t>
  </si>
  <si>
    <t xml:space="preserve">Другие мероприятия в области жилищно-коммунального хозяйства в рамках размещения заказов для муниципальных нужд </t>
  </si>
  <si>
    <t>Мероприятия в области энергосбережения (остатки прошлых лет)</t>
  </si>
  <si>
    <t>352 02 02</t>
  </si>
  <si>
    <t xml:space="preserve">городское поселение Печенга "Об утверждении бюджета муниципального </t>
  </si>
  <si>
    <t>"О внесении изменений в Решение Совета депутатов муниципального образования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</si>
  <si>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</si>
  <si>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</si>
  <si>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взимаемый в связи с применением упрощенной системы налогообложения</t>
  </si>
  <si>
    <t>000 1 05 01000 00  0000 110</t>
  </si>
  <si>
    <t>Налоги на совокупный доход</t>
  </si>
  <si>
    <t>000 1 05 00000 00 0000 000</t>
  </si>
  <si>
    <t>000 1 05 01010 01 0000 110</t>
  </si>
  <si>
    <t>000 1 11 05075 10 0000 120</t>
  </si>
  <si>
    <t>Доходы  от  сдачи  в  аренду  имущества, составляющего   казну   поселений    (за исключением земельных участков)</t>
  </si>
  <si>
    <t xml:space="preserve">000 1 11 05070 00 0000 120   </t>
  </si>
  <si>
    <t xml:space="preserve">Доходы  от  сдачи  в аренду  имущества, составляющего государственную (муниципальную) казну (за  исключением земельных участков)
</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</si>
  <si>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</si>
  <si>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</si>
  <si>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</si>
  <si>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</si>
  <si>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</si>
  <si>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</si>
  <si>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</si>
  <si>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</si>
  <si>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</si>
  <si>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</si>
  <si>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</si>
  <si>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</si>
  <si>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</si>
  <si>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</si>
  <si>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</si>
  <si>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</si>
  <si>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</si>
  <si>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</si>
  <si>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</si>
  <si>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</si>
  <si>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</si>
  <si>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</si>
  <si>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</si>
  <si>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</si>
  <si>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</si>
  <si>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</si>
  <si>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</si>
  <si>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</si>
  <si>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</si>
  <si>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</si>
  <si>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</si>
  <si>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</si>
  <si>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</si>
  <si>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</si>
  <si>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</si>
  <si>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</si>
  <si>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Приложение № 4</t>
  </si>
  <si>
    <t>к Решению Совета депутатов муниципального образования городское поселение Печенга</t>
  </si>
  <si>
    <t>Объем поступлений доходов бюджета муниципального образования городское поселение Печенга на 2013 год</t>
  </si>
  <si>
    <t>тыс. руб.</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</si>
  <si>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</si>
  <si>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</si>
  <si>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</si>
  <si>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</si>
  <si>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</si>
  <si>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</si>
  <si>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</si>
  <si>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</si>
  <si>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</si>
  <si>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</si>
  <si>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</si>
  <si>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</si>
  <si>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</si>
  <si>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</si>
  <si>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</si>
  <si>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</si>
  <si>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</si>
  <si>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</si>
  <si>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</si>
  <si>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</si>
  <si>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</si>
  <si>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</si>
  <si>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</si>
  <si>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</si>
  <si>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</si>
  <si>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</si>
  <si>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</si>
  <si>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</si>
  <si>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</si>
  <si>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</si>
  <si>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</si>
  <si>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</si>
  <si>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</si>
  <si>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</si>
  <si>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</si>
  <si>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</si>
  <si>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</si>
  <si>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</si>
  <si>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</si>
  <si>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</si>
  <si>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</si>
  <si>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</si>
  <si>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</si>
  <si>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</si>
  <si>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</si>
  <si>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</si>
  <si>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</si>
  <si>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</si>
  <si>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</si>
  <si>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</si>
  <si>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</si>
  <si>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</si>
  <si>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</si>
  <si>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</si>
  <si>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</si>
  <si>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</si>
  <si>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</si>
  <si>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</si>
  <si>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</si>
  <si>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</si>
  <si>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</si>
  <si>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</si>
  <si>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</si>
  <si>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</si>
  <si>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</si>
  <si>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</si>
  <si>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</si>
  <si>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</si>
  <si>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</si>
  <si>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</si>
  <si>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</si>
  <si>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</si>
  <si>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</si>
  <si>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</si>
  <si>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</si>
  <si>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</si>
  <si>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</si>
  <si>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</si>
  <si>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</si>
  <si>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</si>
  <si>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</si>
  <si>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</si>
  <si>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</si>
  <si>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</si>
  <si>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</si>
  <si>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</si>
  <si>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</si>
  <si>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</si>
  <si>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</si>
  <si>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</si>
  <si>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</si>
  <si>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</si>
  <si>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</si>
  <si>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</si>
  <si>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</si>
  <si>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</si>
  <si>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</si>
  <si>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</si>
  <si>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</si>
  <si>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</si>
  <si>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</si>
  <si>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</si>
  <si>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</si>
  <si>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</si>
  <si>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</si>
  <si>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</si>
  <si>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</si>
  <si>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</si>
  <si>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</si>
  <si>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</si>
  <si>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</si>
  <si>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</si>
  <si>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</si>
  <si>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</si>
  <si>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</si>
  <si>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</si>
  <si>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</si>
  <si>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</si>
  <si>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</si>
  <si>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</si>
  <si>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</si>
  <si>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</si>
  <si>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</si>
  <si>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</si>
  <si>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</si>
  <si>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</si>
  <si>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</si>
  <si>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</si>
  <si>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</si>
  <si>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</si>
  <si>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</si>
  <si>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</si>
  <si>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</si>
  <si>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</si>
  <si>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</si>
  <si>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</si>
  <si>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</si>
  <si>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</si>
  <si>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Субсидия на подготовку объектов жилищно-коммунального хозяйства к работе в осенне-зимний период 2012/2015 годов</t>
  </si>
  <si>
    <t>Подготовка объектов жилищно-коммунального хозяйства к работе в осенне-зимний период 2012/2015 годов</t>
  </si>
  <si>
    <t>Ведомственная целевая программа "Подготовка объектов и систем жизнеобеспечения Мурманской области к работе в осенне-зимний период" на 2012-2015 годы</t>
  </si>
  <si>
    <t>002 26 06</t>
  </si>
  <si>
    <t>002 26 00</t>
  </si>
  <si>
    <t>Мероприятия по формированию электронного правительства (софинансирование за счет средств местного бюджета)</t>
  </si>
  <si>
    <t>Софинансирование в рамках долгосрочной целевой программы "Развитие информационного общества и формирование электронного правительства в Мурманской области" на 2011-2013 годы</t>
  </si>
  <si>
    <t>002 04 30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</si>
  <si>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</si>
  <si>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315 01 00</t>
  </si>
  <si>
    <t xml:space="preserve">Содержание и управление дорожным хозяйством
</t>
  </si>
  <si>
    <t>315 01 04</t>
  </si>
  <si>
    <t>315 01 03</t>
  </si>
  <si>
    <t xml:space="preserve">Капитальный ремонт, ремонт и содержание автомобильных дорог общего пользования местного значения за счет средств местного бюджета (неисполненные муниципальные контракты прошлых лет)
</t>
  </si>
  <si>
    <t xml:space="preserve">Капитальный ремонт, ремонт и содержание автомобильных дорог общего пользования местного значения за счет средств местного бюджета 
</t>
  </si>
  <si>
    <t xml:space="preserve">200 </t>
  </si>
  <si>
    <t>образования городское поселение Печенга на 2013 год» от 07 декабря 2012 г. № 216"</t>
  </si>
  <si>
    <t>000 1 05 01021 01 0000 110</t>
  </si>
  <si>
    <t>000 1 05 01020 01 0000 110</t>
  </si>
  <si>
    <t>000 1 05 01050 01 0000 110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</si>
  <si>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</si>
  <si>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000 2 02 02150 10 0000 151</t>
  </si>
  <si>
    <t>Субсидии бюджетам поселений на реализацию программы энергосбережения и повышения  энергетической  эффективности на период до 2020 года</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</si>
  <si>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</si>
  <si>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</si>
  <si>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522 87 00</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</si>
  <si>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</si>
  <si>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Долгосрочная целевая программа "Развитие спортивной инфраструктуры в Мурманской области" на 2012-2015 годы</t>
  </si>
  <si>
    <t>Другие вопросы в области физической культуры и спорта</t>
  </si>
  <si>
    <t xml:space="preserve">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 </t>
  </si>
  <si>
    <t>522 54 31</t>
  </si>
  <si>
    <t>Долгосрочная целевая программа "Энергосбережение и повышение энергетической эффективности в Мурманской области" на 2010-2015 годы и на перспективу до 2020 года</t>
  </si>
  <si>
    <t>Минимальный налог, зачисляемый в бюджеты субъектов Российской Федерации</t>
  </si>
  <si>
    <t>000 1 05 01022 01 0000 100</t>
  </si>
  <si>
    <t xml:space="preserve">Распределение ассигнований из бюджета муниципального образования городское поселение Печенга на 2013 год по подразделам, целевым статьям и видам расходов классификации расходов бюджетов Российской Федерации </t>
  </si>
  <si>
    <t>предусмотрены средства резервного фонда на аварийный работы</t>
  </si>
  <si>
    <t xml:space="preserve">Закупка товаров, работ, услуг в сфере
информационно-коммуникационных технологий
</t>
  </si>
  <si>
    <t>Расходы предусмотрены за счет текущего финансирования. Произведена деталицаия целевых статей по МЦП: 7950300, 7950400</t>
  </si>
  <si>
    <t xml:space="preserve">Реализация мероприятий в области дорожного хозяйства за счет уровня софинансирования местного бюджета по субсидии на поддержку муниципальных образований, осуществляющих эффективное управление муниципальными финансами </t>
  </si>
  <si>
    <t>Другие мероприятия в области жилищно-коммунального хозяйства по предоставлению субсидий (за счет средств местного бюджета)</t>
  </si>
  <si>
    <t>Ведомственная целевая программа  «Культурное наследие муниципального образования городское поселение Печенга Печенгского района Мурманской области на 2012 год»</t>
  </si>
  <si>
    <t>Предусмотрена доплата с 05.04.2010 ТимохинуД.И.</t>
  </si>
  <si>
    <t xml:space="preserve">Пособия и компенсации по публичным нормативным обязательствам
</t>
  </si>
  <si>
    <t>540</t>
  </si>
  <si>
    <t xml:space="preserve">Иные межбюджетные трансферты
</t>
  </si>
  <si>
    <t>Иные межбюджетные трансферты</t>
  </si>
  <si>
    <t>000 1 05 01011 01 0000 110</t>
  </si>
  <si>
    <t xml:space="preserve"> от   декабря 2013 г. № </t>
  </si>
  <si>
    <t xml:space="preserve"> от  декабря 2013 г. № </t>
  </si>
  <si>
    <t xml:space="preserve">от  декабря 2013 г. №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</si>
</sst>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00_);_(* \(#,##0.000\);_(* &quot;-&quot;??_);_(@_)"/>
    <numFmt numFmtId="179" formatCode="_(* #,##0.0_);_(* \(#,##0.0\);_(* &quot;-&quot;??_);_(@_)"/>
    <numFmt numFmtId="180" formatCode="#,##0.000"/>
    <numFmt numFmtId="181" formatCode="#,##0.0000"/>
    <numFmt numFmtId="182" formatCode="0.000"/>
    <numFmt numFmtId="183" formatCode="#,##0.00000"/>
    <numFmt numFmtId="184" formatCode="0.0000"/>
    <numFmt numFmtId="185" formatCode="0.00000"/>
    <numFmt numFmtId="186" formatCode="0.000000"/>
    <numFmt numFmtId="187" formatCode="0.0000000"/>
    <numFmt numFmtId="188" formatCode="#,##0.000000"/>
  </numFmts>
  <fonts count="58">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b/>
      <sz val="14"/>
      <name val="Times New Roman"/>
      <family val="1"/>
    </font>
    <font>
      <i/>
      <sz val="12"/>
      <name val="Times New Roman"/>
      <family val="1"/>
    </font>
    <font>
      <b/>
      <sz val="12"/>
      <name val="Times New Roman"/>
      <family val="1"/>
    </font>
    <font>
      <sz val="12"/>
      <color indexed="10"/>
      <name val="Times New Roman"/>
      <family val="1"/>
    </font>
    <font>
      <b/>
      <sz val="10"/>
      <name val="Arial"/>
      <family val="2"/>
    </font>
    <font>
      <b/>
      <sz val="11"/>
      <name val="Times New Roman"/>
      <family val="1"/>
    </font>
    <font>
      <b/>
      <sz val="12"/>
      <color indexed="10"/>
      <name val="Times New Roman"/>
      <family val="1"/>
    </font>
    <font>
      <sz val="8"/>
      <name val="Arial"/>
      <family val="2"/>
    </font>
    <font>
      <b/>
      <sz val="10"/>
      <name val="Times New Roman"/>
      <family val="1"/>
    </font>
    <font>
      <sz val="10"/>
      <name val="Arial Cyr"/>
      <family val="0"/>
    </font>
    <font>
      <sz val="8"/>
      <name val="Times New Roman"/>
      <family val="1"/>
    </font>
    <font>
      <sz val="12"/>
      <name val="Times New Roman CYR"/>
      <family val="1"/>
    </font>
    <font>
      <b/>
      <sz val="12"/>
      <name val="Times New Roman CYR"/>
      <family val="1"/>
    </font>
    <font>
      <sz val="10"/>
      <name val="Times New Roman Cyr"/>
      <family val="1"/>
    </font>
    <font>
      <sz val="10"/>
      <name val="Times New Roman"/>
      <family val="1"/>
    </font>
    <font>
      <sz val="8"/>
      <name val="Arial Cyr"/>
      <family val="0"/>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1"/>
      <name val="Times New Roman"/>
      <family val="1"/>
    </font>
    <font>
      <sz val="11"/>
      <color indexed="8"/>
      <name val="Times New Roman"/>
      <family val="1"/>
    </font>
    <font>
      <b/>
      <i/>
      <sz val="10"/>
      <color indexed="8"/>
      <name val="Times New Roman"/>
      <family val="1"/>
    </font>
    <font>
      <vertAlign val="superscript"/>
      <sz val="10"/>
      <name val="Times New Roman"/>
      <family val="1"/>
    </font>
    <font>
      <sz val="9"/>
      <name val="Times New Roman"/>
      <family val="1"/>
    </font>
    <font>
      <b/>
      <sz val="14"/>
      <name val="Times New Roman Cyr"/>
      <family val="1"/>
    </font>
    <font>
      <i/>
      <sz val="12"/>
      <name val="Times New Roman CYR"/>
      <family val="0"/>
    </font>
    <font>
      <sz val="11"/>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color indexed="63"/>
      </bottom>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20" fillId="0" borderId="0">
      <alignment/>
      <protection/>
    </xf>
    <xf numFmtId="0" fontId="20" fillId="0" borderId="0">
      <alignment/>
      <protection/>
    </xf>
    <xf numFmtId="0" fontId="30" fillId="0" borderId="0">
      <alignment/>
      <protection/>
    </xf>
    <xf numFmtId="0" fontId="36"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290">
    <xf numFmtId="0" fontId="0" fillId="0" borderId="0" xfId="0" applyAlignment="1">
      <alignment/>
    </xf>
    <xf numFmtId="0" fontId="23" fillId="0" borderId="10" xfId="0" applyFont="1" applyBorder="1" applyAlignment="1">
      <alignment horizontal="justify" wrapText="1"/>
    </xf>
    <xf numFmtId="49" fontId="23" fillId="0" borderId="10" xfId="0" applyNumberFormat="1" applyFont="1" applyBorder="1" applyAlignment="1">
      <alignment horizontal="center" wrapText="1"/>
    </xf>
    <xf numFmtId="0" fontId="20" fillId="0" borderId="10" xfId="0" applyFont="1" applyBorder="1" applyAlignment="1">
      <alignment horizontal="justify" wrapText="1"/>
    </xf>
    <xf numFmtId="49" fontId="20" fillId="0" borderId="10" xfId="0" applyNumberFormat="1" applyFont="1" applyBorder="1" applyAlignment="1">
      <alignment horizontal="center" wrapText="1"/>
    </xf>
    <xf numFmtId="0" fontId="20" fillId="0" borderId="10" xfId="0" applyFont="1" applyBorder="1" applyAlignment="1">
      <alignment wrapText="1"/>
    </xf>
    <xf numFmtId="49" fontId="23" fillId="0" borderId="10" xfId="0" applyNumberFormat="1" applyFont="1" applyFill="1" applyBorder="1" applyAlignment="1">
      <alignment horizontal="center" wrapText="1"/>
    </xf>
    <xf numFmtId="0" fontId="20" fillId="0" borderId="10" xfId="0" applyFont="1" applyFill="1" applyBorder="1" applyAlignment="1">
      <alignment horizontal="justify" wrapText="1"/>
    </xf>
    <xf numFmtId="0" fontId="23" fillId="0" borderId="10" xfId="0" applyFont="1" applyBorder="1" applyAlignment="1">
      <alignment wrapText="1"/>
    </xf>
    <xf numFmtId="49" fontId="20" fillId="0" borderId="10" xfId="0" applyNumberFormat="1" applyFont="1" applyFill="1" applyBorder="1" applyAlignment="1">
      <alignment horizontal="center" wrapText="1"/>
    </xf>
    <xf numFmtId="0" fontId="20" fillId="0" borderId="10" xfId="0" applyFont="1" applyFill="1" applyBorder="1" applyAlignment="1">
      <alignment wrapText="1"/>
    </xf>
    <xf numFmtId="0" fontId="20" fillId="0" borderId="0" xfId="54" applyFont="1" applyAlignment="1">
      <alignment wrapText="1"/>
      <protection/>
    </xf>
    <xf numFmtId="49" fontId="20" fillId="0" borderId="0" xfId="54" applyNumberFormat="1" applyFont="1" applyAlignment="1">
      <alignment horizontal="center" wrapText="1"/>
      <protection/>
    </xf>
    <xf numFmtId="0" fontId="25" fillId="0" borderId="0" xfId="54" applyFont="1" applyAlignment="1">
      <alignment/>
      <protection/>
    </xf>
    <xf numFmtId="0" fontId="20" fillId="0" borderId="0" xfId="54" applyFont="1" applyAlignment="1">
      <alignment horizontal="right" wrapText="1"/>
      <protection/>
    </xf>
    <xf numFmtId="0" fontId="0" fillId="0" borderId="0" xfId="54" applyFont="1" applyAlignment="1">
      <alignment horizontal="right"/>
      <protection/>
    </xf>
    <xf numFmtId="0" fontId="22" fillId="0" borderId="11" xfId="54" applyFont="1" applyBorder="1" applyAlignment="1">
      <alignment horizontal="right"/>
      <protection/>
    </xf>
    <xf numFmtId="0" fontId="23" fillId="0" borderId="10" xfId="54" applyFont="1" applyBorder="1" applyAlignment="1">
      <alignment horizontal="center" vertical="center" wrapText="1"/>
      <protection/>
    </xf>
    <xf numFmtId="49" fontId="23" fillId="0" borderId="10" xfId="54" applyNumberFormat="1" applyFont="1" applyBorder="1" applyAlignment="1">
      <alignment horizontal="center" vertical="center" wrapText="1"/>
      <protection/>
    </xf>
    <xf numFmtId="0" fontId="24" fillId="0" borderId="12" xfId="54" applyFont="1" applyBorder="1" applyAlignment="1">
      <alignment horizontal="center" vertical="center" wrapText="1"/>
      <protection/>
    </xf>
    <xf numFmtId="0" fontId="23" fillId="0" borderId="10" xfId="54" applyFont="1" applyBorder="1" applyAlignment="1">
      <alignment horizontal="justify" wrapText="1"/>
      <protection/>
    </xf>
    <xf numFmtId="49" fontId="23" fillId="0" borderId="10" xfId="54" applyNumberFormat="1" applyFont="1" applyBorder="1" applyAlignment="1">
      <alignment horizontal="center" wrapText="1"/>
      <protection/>
    </xf>
    <xf numFmtId="177" fontId="23" fillId="0" borderId="10" xfId="54" applyNumberFormat="1" applyFont="1" applyFill="1" applyBorder="1" applyAlignment="1">
      <alignment horizontal="right" wrapText="1"/>
      <protection/>
    </xf>
    <xf numFmtId="0" fontId="23" fillId="0" borderId="0" xfId="54" applyFont="1" applyAlignment="1">
      <alignment wrapText="1"/>
      <protection/>
    </xf>
    <xf numFmtId="177" fontId="23" fillId="0" borderId="10" xfId="54" applyNumberFormat="1" applyFont="1" applyFill="1" applyBorder="1" applyAlignment="1">
      <alignment wrapText="1"/>
      <protection/>
    </xf>
    <xf numFmtId="177" fontId="23" fillId="0" borderId="10" xfId="54" applyNumberFormat="1" applyFont="1" applyFill="1" applyBorder="1" applyAlignment="1">
      <alignment wrapText="1"/>
      <protection/>
    </xf>
    <xf numFmtId="0" fontId="20" fillId="0" borderId="0" xfId="54" applyFont="1" applyFill="1" applyAlignment="1">
      <alignment wrapText="1"/>
      <protection/>
    </xf>
    <xf numFmtId="0" fontId="20" fillId="0" borderId="10" xfId="54" applyFont="1" applyBorder="1" applyAlignment="1">
      <alignment horizontal="justify" wrapText="1"/>
      <protection/>
    </xf>
    <xf numFmtId="49" fontId="20" fillId="0" borderId="10" xfId="54" applyNumberFormat="1" applyFont="1" applyBorder="1" applyAlignment="1">
      <alignment horizontal="center" wrapText="1"/>
      <protection/>
    </xf>
    <xf numFmtId="177" fontId="20" fillId="0" borderId="10" xfId="54" applyNumberFormat="1" applyFont="1" applyBorder="1" applyAlignment="1">
      <alignment wrapText="1"/>
      <protection/>
    </xf>
    <xf numFmtId="0" fontId="0" fillId="0" borderId="0" xfId="54" applyAlignment="1">
      <alignment wrapText="1"/>
      <protection/>
    </xf>
    <xf numFmtId="0" fontId="20" fillId="0" borderId="10" xfId="54" applyFont="1" applyBorder="1" applyAlignment="1">
      <alignment horizontal="left" wrapText="1"/>
      <protection/>
    </xf>
    <xf numFmtId="0" fontId="23" fillId="0" borderId="10" xfId="54" applyFont="1" applyFill="1" applyBorder="1" applyAlignment="1">
      <alignment horizontal="justify" wrapText="1"/>
      <protection/>
    </xf>
    <xf numFmtId="49" fontId="23" fillId="0" borderId="10" xfId="54" applyNumberFormat="1" applyFont="1" applyFill="1" applyBorder="1" applyAlignment="1">
      <alignment horizontal="center" wrapText="1"/>
      <protection/>
    </xf>
    <xf numFmtId="0" fontId="25" fillId="0" borderId="0" xfId="54" applyFont="1" applyAlignment="1">
      <alignment wrapText="1"/>
      <protection/>
    </xf>
    <xf numFmtId="0" fontId="23" fillId="0" borderId="0" xfId="54" applyFont="1" applyFill="1" applyAlignment="1">
      <alignment wrapText="1"/>
      <protection/>
    </xf>
    <xf numFmtId="0" fontId="20" fillId="0" borderId="10" xfId="54" applyFont="1" applyBorder="1" applyAlignment="1">
      <alignment wrapText="1"/>
      <protection/>
    </xf>
    <xf numFmtId="177" fontId="20" fillId="0" borderId="10" xfId="54" applyNumberFormat="1" applyFont="1" applyFill="1" applyBorder="1" applyAlignment="1">
      <alignment wrapText="1"/>
      <protection/>
    </xf>
    <xf numFmtId="0" fontId="26" fillId="0" borderId="10" xfId="54" applyFont="1" applyBorder="1" applyAlignment="1">
      <alignment wrapText="1"/>
      <protection/>
    </xf>
    <xf numFmtId="177" fontId="23" fillId="0" borderId="10" xfId="54" applyNumberFormat="1" applyFont="1" applyBorder="1" applyAlignment="1">
      <alignment wrapText="1"/>
      <protection/>
    </xf>
    <xf numFmtId="0" fontId="20" fillId="0" borderId="10" xfId="54" applyFont="1" applyFill="1" applyBorder="1" applyAlignment="1">
      <alignment horizontal="justify" wrapText="1"/>
      <protection/>
    </xf>
    <xf numFmtId="0" fontId="24" fillId="0" borderId="0" xfId="54" applyFont="1" applyBorder="1" applyAlignment="1">
      <alignment horizontal="center" vertical="center" wrapText="1"/>
      <protection/>
    </xf>
    <xf numFmtId="0" fontId="23" fillId="0" borderId="10" xfId="54" applyFont="1" applyBorder="1" applyAlignment="1">
      <alignment wrapText="1"/>
      <protection/>
    </xf>
    <xf numFmtId="49" fontId="20" fillId="0" borderId="10" xfId="54" applyNumberFormat="1" applyFont="1" applyFill="1" applyBorder="1" applyAlignment="1">
      <alignment horizontal="center" wrapText="1"/>
      <protection/>
    </xf>
    <xf numFmtId="0" fontId="20" fillId="0" borderId="10" xfId="54" applyFont="1" applyFill="1" applyBorder="1" applyAlignment="1">
      <alignment horizontal="justify" vertical="justify" wrapText="1"/>
      <protection/>
    </xf>
    <xf numFmtId="0" fontId="20" fillId="0" borderId="0" xfId="54" applyFont="1" applyFill="1" applyAlignment="1">
      <alignment horizontal="justify" wrapText="1"/>
      <protection/>
    </xf>
    <xf numFmtId="177" fontId="20" fillId="0" borderId="0" xfId="54" applyNumberFormat="1" applyFont="1" applyAlignment="1">
      <alignment wrapText="1"/>
      <protection/>
    </xf>
    <xf numFmtId="0" fontId="23" fillId="0" borderId="0" xfId="54" applyFont="1" applyFill="1" applyAlignment="1">
      <alignment horizontal="justify" wrapText="1"/>
      <protection/>
    </xf>
    <xf numFmtId="0" fontId="0" fillId="0" borderId="0" xfId="54" applyAlignment="1">
      <alignment horizontal="justify" vertical="center" wrapText="1"/>
      <protection/>
    </xf>
    <xf numFmtId="0" fontId="25" fillId="0" borderId="0" xfId="54" applyFont="1" applyAlignment="1">
      <alignment horizontal="justify" vertical="center" wrapText="1"/>
      <protection/>
    </xf>
    <xf numFmtId="177" fontId="23" fillId="0" borderId="0" xfId="54" applyNumberFormat="1" applyFont="1" applyAlignment="1">
      <alignment wrapText="1"/>
      <protection/>
    </xf>
    <xf numFmtId="0" fontId="20" fillId="0" borderId="10" xfId="54" applyFont="1" applyFill="1" applyBorder="1" applyAlignment="1">
      <alignment wrapText="1"/>
      <protection/>
    </xf>
    <xf numFmtId="0" fontId="27" fillId="0" borderId="0" xfId="54" applyFont="1" applyBorder="1" applyAlignment="1">
      <alignment horizontal="center" vertical="center" wrapText="1"/>
      <protection/>
    </xf>
    <xf numFmtId="0" fontId="23" fillId="0" borderId="10" xfId="54" applyFont="1" applyFill="1" applyBorder="1" applyAlignment="1">
      <alignment horizontal="justify" vertical="justify" wrapText="1"/>
      <protection/>
    </xf>
    <xf numFmtId="0" fontId="23" fillId="0" borderId="10" xfId="54" applyFont="1" applyBorder="1" applyAlignment="1">
      <alignment horizontal="left" vertical="center" wrapText="1"/>
      <protection/>
    </xf>
    <xf numFmtId="177" fontId="23" fillId="0" borderId="10" xfId="54" applyNumberFormat="1" applyFont="1" applyBorder="1" applyAlignment="1">
      <alignment horizontal="right" wrapText="1"/>
      <protection/>
    </xf>
    <xf numFmtId="177" fontId="23" fillId="0" borderId="0" xfId="54" applyNumberFormat="1" applyFont="1" applyBorder="1" applyAlignment="1">
      <alignment horizontal="right" wrapText="1"/>
      <protection/>
    </xf>
    <xf numFmtId="177" fontId="23" fillId="0" borderId="10" xfId="54" applyNumberFormat="1" applyFont="1" applyBorder="1" applyAlignment="1">
      <alignment wrapText="1"/>
      <protection/>
    </xf>
    <xf numFmtId="177" fontId="23" fillId="0" borderId="0" xfId="54" applyNumberFormat="1" applyFont="1" applyAlignment="1">
      <alignment wrapText="1"/>
      <protection/>
    </xf>
    <xf numFmtId="0" fontId="20" fillId="0" borderId="0" xfId="54" applyFont="1" applyBorder="1" applyAlignment="1">
      <alignment horizontal="center" vertical="center" wrapText="1"/>
      <protection/>
    </xf>
    <xf numFmtId="0" fontId="21" fillId="0" borderId="10" xfId="54" applyFont="1" applyBorder="1" applyAlignment="1">
      <alignment wrapText="1"/>
      <protection/>
    </xf>
    <xf numFmtId="176" fontId="20" fillId="0" borderId="0" xfId="54" applyNumberFormat="1" applyFont="1" applyAlignment="1">
      <alignment wrapText="1"/>
      <protection/>
    </xf>
    <xf numFmtId="0" fontId="23" fillId="0" borderId="0" xfId="54" applyFont="1" applyAlignment="1">
      <alignment wrapText="1"/>
      <protection/>
    </xf>
    <xf numFmtId="49" fontId="23" fillId="0" borderId="0" xfId="54" applyNumberFormat="1" applyFont="1" applyAlignment="1">
      <alignment horizontal="center" wrapText="1"/>
      <protection/>
    </xf>
    <xf numFmtId="176" fontId="23" fillId="0" borderId="0" xfId="54" applyNumberFormat="1" applyFont="1" applyAlignment="1">
      <alignment wrapText="1"/>
      <protection/>
    </xf>
    <xf numFmtId="182" fontId="35" fillId="0" borderId="0" xfId="57" applyNumberFormat="1" applyFont="1" applyFill="1">
      <alignment/>
      <protection/>
    </xf>
    <xf numFmtId="182" fontId="29" fillId="0" borderId="0" xfId="57" applyNumberFormat="1" applyFont="1" applyFill="1" applyBorder="1">
      <alignment/>
      <protection/>
    </xf>
    <xf numFmtId="182" fontId="35" fillId="0" borderId="0" xfId="57" applyNumberFormat="1" applyFont="1" applyFill="1" applyBorder="1">
      <alignment/>
      <protection/>
    </xf>
    <xf numFmtId="0" fontId="20" fillId="0" borderId="0" xfId="57" applyFont="1" applyFill="1">
      <alignment/>
      <protection/>
    </xf>
    <xf numFmtId="0" fontId="24" fillId="0" borderId="0" xfId="55" applyFont="1" applyFill="1" applyAlignment="1">
      <alignment horizontal="center" vertical="center" wrapText="1"/>
      <protection/>
    </xf>
    <xf numFmtId="0" fontId="27" fillId="0" borderId="0" xfId="57" applyFont="1" applyFill="1" applyAlignment="1">
      <alignment horizontal="center" vertical="center" wrapText="1"/>
      <protection/>
    </xf>
    <xf numFmtId="182" fontId="29" fillId="0" borderId="0" xfId="57" applyNumberFormat="1" applyFont="1" applyFill="1" applyBorder="1">
      <alignment/>
      <protection/>
    </xf>
    <xf numFmtId="182" fontId="29" fillId="0" borderId="0" xfId="57" applyNumberFormat="1" applyFont="1" applyFill="1">
      <alignment/>
      <protection/>
    </xf>
    <xf numFmtId="1" fontId="35" fillId="0" borderId="0" xfId="57" applyNumberFormat="1" applyFont="1" applyFill="1" applyAlignment="1">
      <alignment horizontal="center" vertical="center"/>
      <protection/>
    </xf>
    <xf numFmtId="182" fontId="38" fillId="0" borderId="10" xfId="57" applyNumberFormat="1" applyFont="1" applyFill="1" applyBorder="1" applyAlignment="1">
      <alignment horizontal="justify" vertical="center" wrapText="1"/>
      <protection/>
    </xf>
    <xf numFmtId="182" fontId="38" fillId="0" borderId="10" xfId="57" applyNumberFormat="1" applyFont="1" applyFill="1" applyBorder="1" applyAlignment="1">
      <alignment horizontal="center" vertical="center" wrapText="1"/>
      <protection/>
    </xf>
    <xf numFmtId="182" fontId="39" fillId="0" borderId="0" xfId="57" applyNumberFormat="1" applyFont="1" applyFill="1" applyBorder="1">
      <alignment/>
      <protection/>
    </xf>
    <xf numFmtId="182" fontId="39" fillId="0" borderId="0" xfId="57" applyNumberFormat="1" applyFont="1" applyFill="1">
      <alignment/>
      <protection/>
    </xf>
    <xf numFmtId="182" fontId="35" fillId="0" borderId="10" xfId="57" applyNumberFormat="1" applyFont="1" applyFill="1" applyBorder="1" applyAlignment="1">
      <alignment horizontal="justify" vertical="center" wrapText="1"/>
      <protection/>
    </xf>
    <xf numFmtId="182" fontId="35" fillId="0" borderId="10" xfId="57" applyNumberFormat="1" applyFont="1" applyFill="1" applyBorder="1" applyAlignment="1">
      <alignment horizontal="center" vertical="center" wrapText="1"/>
      <protection/>
    </xf>
    <xf numFmtId="182" fontId="29" fillId="0" borderId="10" xfId="57" applyNumberFormat="1" applyFont="1" applyFill="1" applyBorder="1" applyAlignment="1">
      <alignment horizontal="center" vertical="center" wrapText="1"/>
      <protection/>
    </xf>
    <xf numFmtId="182" fontId="29" fillId="0" borderId="10" xfId="57" applyNumberFormat="1" applyFont="1" applyFill="1" applyBorder="1" applyAlignment="1">
      <alignment horizontal="center" vertical="center" wrapText="1"/>
      <protection/>
    </xf>
    <xf numFmtId="0" fontId="35" fillId="0" borderId="10" xfId="58" applyFont="1" applyBorder="1" applyAlignment="1">
      <alignment horizontal="justify" vertical="center" wrapText="1"/>
      <protection/>
    </xf>
    <xf numFmtId="0" fontId="39" fillId="0" borderId="10" xfId="58" applyFont="1" applyBorder="1" applyAlignment="1">
      <alignment horizontal="justify" vertical="center" wrapText="1"/>
      <protection/>
    </xf>
    <xf numFmtId="182" fontId="39" fillId="0" borderId="10" xfId="57" applyNumberFormat="1" applyFont="1" applyFill="1" applyBorder="1" applyAlignment="1">
      <alignment horizontal="center" vertical="center" wrapText="1"/>
      <protection/>
    </xf>
    <xf numFmtId="182" fontId="38" fillId="0" borderId="0" xfId="57" applyNumberFormat="1" applyFont="1" applyFill="1" applyBorder="1">
      <alignment/>
      <protection/>
    </xf>
    <xf numFmtId="182" fontId="38" fillId="0" borderId="0" xfId="57" applyNumberFormat="1" applyFont="1" applyFill="1">
      <alignment/>
      <protection/>
    </xf>
    <xf numFmtId="182" fontId="39" fillId="0" borderId="10" xfId="57" applyNumberFormat="1" applyFont="1" applyFill="1" applyBorder="1" applyAlignment="1">
      <alignment horizontal="justify" vertical="center" wrapText="1"/>
      <protection/>
    </xf>
    <xf numFmtId="182" fontId="35" fillId="0" borderId="10" xfId="57" applyNumberFormat="1" applyFont="1" applyFill="1" applyBorder="1" applyAlignment="1">
      <alignment horizontal="center" vertical="center" wrapText="1"/>
      <protection/>
    </xf>
    <xf numFmtId="182" fontId="35" fillId="0" borderId="10" xfId="57" applyNumberFormat="1" applyFont="1" applyFill="1" applyBorder="1" applyAlignment="1">
      <alignment horizontal="justify" vertical="center" wrapText="1"/>
      <protection/>
    </xf>
    <xf numFmtId="182" fontId="35" fillId="0" borderId="0" xfId="55" applyNumberFormat="1" applyFont="1" applyFill="1" applyBorder="1">
      <alignment/>
      <protection/>
    </xf>
    <xf numFmtId="0" fontId="31" fillId="0" borderId="0" xfId="57" applyFont="1" applyBorder="1" applyAlignment="1">
      <alignment horizontal="right" vertical="center" wrapText="1"/>
      <protection/>
    </xf>
    <xf numFmtId="0" fontId="28" fillId="0" borderId="0" xfId="55" applyFont="1" applyAlignment="1">
      <alignment wrapText="1"/>
      <protection/>
    </xf>
    <xf numFmtId="0" fontId="20" fillId="0" borderId="0" xfId="55" applyFont="1" applyAlignment="1">
      <alignment wrapText="1"/>
      <protection/>
    </xf>
    <xf numFmtId="0" fontId="20" fillId="0" borderId="0" xfId="55" applyAlignment="1">
      <alignment horizontal="left"/>
      <protection/>
    </xf>
    <xf numFmtId="0" fontId="42" fillId="0" borderId="0" xfId="55" applyFont="1" applyAlignment="1">
      <alignment wrapText="1"/>
      <protection/>
    </xf>
    <xf numFmtId="0" fontId="20" fillId="0" borderId="0" xfId="57" applyFont="1" applyFill="1" applyBorder="1">
      <alignment/>
      <protection/>
    </xf>
    <xf numFmtId="0" fontId="43" fillId="0" borderId="0" xfId="55" applyFont="1" applyFill="1" applyAlignment="1">
      <alignment horizontal="right" vertical="center" wrapText="1"/>
      <protection/>
    </xf>
    <xf numFmtId="182" fontId="29" fillId="0" borderId="10" xfId="57" applyNumberFormat="1" applyFont="1" applyFill="1" applyBorder="1">
      <alignment/>
      <protection/>
    </xf>
    <xf numFmtId="1" fontId="35" fillId="0" borderId="10" xfId="57" applyNumberFormat="1" applyFont="1" applyFill="1" applyBorder="1" applyAlignment="1">
      <alignment horizontal="center" vertical="center"/>
      <protection/>
    </xf>
    <xf numFmtId="1" fontId="35" fillId="0" borderId="11" xfId="57" applyNumberFormat="1" applyFont="1" applyFill="1" applyBorder="1" applyAlignment="1">
      <alignment horizontal="center" vertical="center"/>
      <protection/>
    </xf>
    <xf numFmtId="1" fontId="35" fillId="0" borderId="13" xfId="57" applyNumberFormat="1" applyFont="1" applyFill="1" applyBorder="1" applyAlignment="1">
      <alignment horizontal="center" vertical="center"/>
      <protection/>
    </xf>
    <xf numFmtId="182" fontId="29" fillId="0" borderId="10" xfId="57" applyNumberFormat="1" applyFont="1" applyFill="1" applyBorder="1" applyAlignment="1">
      <alignment horizontal="left" vertical="center" wrapText="1"/>
      <protection/>
    </xf>
    <xf numFmtId="176" fontId="37" fillId="0" borderId="10" xfId="57" applyNumberFormat="1" applyFont="1" applyFill="1" applyBorder="1" applyAlignment="1">
      <alignment horizontal="center" vertical="center"/>
      <protection/>
    </xf>
    <xf numFmtId="182" fontId="38" fillId="0" borderId="10" xfId="57" applyNumberFormat="1" applyFont="1" applyFill="1" applyBorder="1" applyAlignment="1">
      <alignment horizontal="left" vertical="center" wrapText="1"/>
      <protection/>
    </xf>
    <xf numFmtId="176" fontId="44" fillId="0" borderId="10" xfId="57" applyNumberFormat="1" applyFont="1" applyFill="1" applyBorder="1" applyAlignment="1">
      <alignment horizontal="center" vertical="center"/>
      <protection/>
    </xf>
    <xf numFmtId="176" fontId="35" fillId="0" borderId="10" xfId="57" applyNumberFormat="1" applyFont="1" applyFill="1" applyBorder="1" applyAlignment="1">
      <alignment horizontal="center" vertical="center" wrapText="1"/>
      <protection/>
    </xf>
    <xf numFmtId="2" fontId="35" fillId="0" borderId="10" xfId="55" applyNumberFormat="1" applyFont="1" applyBorder="1" applyAlignment="1">
      <alignment horizontal="justify" vertical="center" wrapText="1"/>
      <protection/>
    </xf>
    <xf numFmtId="2" fontId="35" fillId="0" borderId="10" xfId="55" applyNumberFormat="1" applyFont="1" applyBorder="1" applyAlignment="1">
      <alignment horizontal="center" vertical="center" wrapText="1"/>
      <protection/>
    </xf>
    <xf numFmtId="176" fontId="35" fillId="0" borderId="10" xfId="57" applyNumberFormat="1" applyFont="1" applyFill="1" applyBorder="1" applyAlignment="1">
      <alignment horizontal="center" vertical="center"/>
      <protection/>
    </xf>
    <xf numFmtId="176" fontId="38" fillId="0" borderId="10" xfId="57" applyNumberFormat="1" applyFont="1" applyFill="1" applyBorder="1" applyAlignment="1">
      <alignment horizontal="center" vertical="center" wrapText="1"/>
      <protection/>
    </xf>
    <xf numFmtId="182" fontId="35" fillId="0" borderId="10" xfId="57" applyNumberFormat="1" applyFont="1" applyFill="1" applyBorder="1" applyAlignment="1">
      <alignment horizontal="left" vertical="center" wrapText="1"/>
      <protection/>
    </xf>
    <xf numFmtId="182" fontId="35" fillId="0" borderId="14" xfId="57" applyNumberFormat="1" applyFont="1" applyFill="1" applyBorder="1">
      <alignment/>
      <protection/>
    </xf>
    <xf numFmtId="182" fontId="38" fillId="0" borderId="14" xfId="57" applyNumberFormat="1" applyFont="1" applyFill="1" applyBorder="1">
      <alignment/>
      <protection/>
    </xf>
    <xf numFmtId="176" fontId="39" fillId="0" borderId="10" xfId="57" applyNumberFormat="1" applyFont="1" applyFill="1" applyBorder="1" applyAlignment="1">
      <alignment horizontal="center" vertical="center" wrapText="1"/>
      <protection/>
    </xf>
    <xf numFmtId="49" fontId="22" fillId="0" borderId="12" xfId="57" applyNumberFormat="1" applyFont="1" applyBorder="1" applyAlignment="1">
      <alignment horizontal="center" vertical="center"/>
      <protection/>
    </xf>
    <xf numFmtId="49" fontId="22" fillId="0" borderId="15" xfId="57" applyNumberFormat="1" applyFont="1" applyBorder="1" applyAlignment="1">
      <alignment horizontal="center" vertical="center"/>
      <protection/>
    </xf>
    <xf numFmtId="182" fontId="39" fillId="0" borderId="14" xfId="57" applyNumberFormat="1" applyFont="1" applyFill="1" applyBorder="1">
      <alignment/>
      <protection/>
    </xf>
    <xf numFmtId="176" fontId="40" fillId="0" borderId="10" xfId="57" applyNumberFormat="1" applyFont="1" applyFill="1" applyBorder="1" applyAlignment="1">
      <alignment horizontal="center" vertical="center"/>
      <protection/>
    </xf>
    <xf numFmtId="182" fontId="29" fillId="0" borderId="10" xfId="57" applyNumberFormat="1" applyFont="1" applyFill="1" applyBorder="1" applyAlignment="1">
      <alignment horizontal="left" vertical="center"/>
      <protection/>
    </xf>
    <xf numFmtId="182" fontId="29" fillId="0" borderId="10" xfId="57" applyNumberFormat="1" applyFont="1" applyFill="1" applyBorder="1" applyAlignment="1">
      <alignment horizontal="center"/>
      <protection/>
    </xf>
    <xf numFmtId="176" fontId="29" fillId="0" borderId="10" xfId="57" applyNumberFormat="1" applyFont="1" applyFill="1" applyBorder="1" applyAlignment="1">
      <alignment horizontal="center" vertical="center"/>
      <protection/>
    </xf>
    <xf numFmtId="176" fontId="35" fillId="0" borderId="10" xfId="57" applyNumberFormat="1" applyFont="1" applyFill="1" applyBorder="1" applyAlignment="1">
      <alignment horizontal="center" vertical="center"/>
      <protection/>
    </xf>
    <xf numFmtId="182" fontId="29" fillId="0" borderId="10" xfId="57" applyNumberFormat="1" applyFont="1" applyFill="1" applyBorder="1" applyAlignment="1">
      <alignment horizontal="justify" vertical="center" wrapText="1"/>
      <protection/>
    </xf>
    <xf numFmtId="176" fontId="41" fillId="0" borderId="10" xfId="57" applyNumberFormat="1" applyFont="1" applyFill="1" applyBorder="1" applyAlignment="1">
      <alignment horizontal="center" vertical="center"/>
      <protection/>
    </xf>
    <xf numFmtId="182" fontId="29" fillId="0" borderId="10" xfId="57" applyNumberFormat="1" applyFont="1" applyFill="1" applyBorder="1" applyAlignment="1">
      <alignment horizontal="left" vertical="center" wrapText="1"/>
      <protection/>
    </xf>
    <xf numFmtId="176" fontId="39" fillId="0" borderId="10" xfId="57" applyNumberFormat="1" applyFont="1" applyFill="1" applyBorder="1" applyAlignment="1">
      <alignment horizontal="center" vertical="center"/>
      <protection/>
    </xf>
    <xf numFmtId="182" fontId="35" fillId="0" borderId="10" xfId="57" applyNumberFormat="1" applyFont="1" applyFill="1" applyBorder="1" applyAlignment="1">
      <alignment vertical="center" wrapText="1"/>
      <protection/>
    </xf>
    <xf numFmtId="182" fontId="29" fillId="0" borderId="10" xfId="57" applyNumberFormat="1" applyFont="1" applyFill="1" applyBorder="1" applyAlignment="1">
      <alignment vertical="center" wrapText="1"/>
      <protection/>
    </xf>
    <xf numFmtId="176" fontId="29" fillId="0" borderId="10" xfId="57" applyNumberFormat="1" applyFont="1" applyFill="1" applyBorder="1" applyAlignment="1">
      <alignment horizontal="center" vertical="center"/>
      <protection/>
    </xf>
    <xf numFmtId="182" fontId="35" fillId="0" borderId="0" xfId="57" applyNumberFormat="1" applyFont="1" applyFill="1" applyBorder="1" applyAlignment="1">
      <alignment horizontal="left"/>
      <protection/>
    </xf>
    <xf numFmtId="182" fontId="35" fillId="0" borderId="0" xfId="57" applyNumberFormat="1" applyFont="1" applyFill="1" applyAlignment="1">
      <alignment horizontal="left"/>
      <protection/>
    </xf>
    <xf numFmtId="182" fontId="29" fillId="0" borderId="10" xfId="57" applyNumberFormat="1" applyFont="1" applyFill="1" applyBorder="1" applyAlignment="1">
      <alignment horizontal="justify" wrapText="1"/>
      <protection/>
    </xf>
    <xf numFmtId="182" fontId="29" fillId="0" borderId="10" xfId="57" applyNumberFormat="1" applyFont="1" applyFill="1" applyBorder="1" applyAlignment="1">
      <alignment horizontal="center"/>
      <protection/>
    </xf>
    <xf numFmtId="182" fontId="29" fillId="0" borderId="0" xfId="57" applyNumberFormat="1" applyFont="1" applyFill="1">
      <alignment/>
      <protection/>
    </xf>
    <xf numFmtId="182" fontId="39" fillId="0" borderId="10" xfId="57" applyNumberFormat="1" applyFont="1" applyFill="1" applyBorder="1" applyAlignment="1">
      <alignment horizontal="center"/>
      <protection/>
    </xf>
    <xf numFmtId="176" fontId="38" fillId="0" borderId="10" xfId="57" applyNumberFormat="1" applyFont="1" applyFill="1" applyBorder="1" applyAlignment="1">
      <alignment horizontal="center"/>
      <protection/>
    </xf>
    <xf numFmtId="182" fontId="39" fillId="0" borderId="10" xfId="57" applyNumberFormat="1" applyFont="1" applyFill="1" applyBorder="1">
      <alignment/>
      <protection/>
    </xf>
    <xf numFmtId="176" fontId="39" fillId="0" borderId="10" xfId="57" applyNumberFormat="1" applyFont="1" applyFill="1" applyBorder="1" applyAlignment="1">
      <alignment horizontal="center"/>
      <protection/>
    </xf>
    <xf numFmtId="182" fontId="35" fillId="0" borderId="10" xfId="57" applyNumberFormat="1" applyFont="1" applyFill="1" applyBorder="1" applyAlignment="1">
      <alignment horizontal="justify" wrapText="1"/>
      <protection/>
    </xf>
    <xf numFmtId="182" fontId="35" fillId="0" borderId="10" xfId="57" applyNumberFormat="1" applyFont="1" applyFill="1" applyBorder="1" applyAlignment="1">
      <alignment horizontal="center"/>
      <protection/>
    </xf>
    <xf numFmtId="176" fontId="35" fillId="0" borderId="10" xfId="57" applyNumberFormat="1" applyFont="1" applyFill="1" applyBorder="1" applyAlignment="1">
      <alignment horizontal="center"/>
      <protection/>
    </xf>
    <xf numFmtId="182" fontId="38" fillId="0" borderId="10" xfId="55" applyNumberFormat="1" applyFont="1" applyFill="1" applyBorder="1" applyAlignment="1">
      <alignment horizontal="justify" vertical="center" wrapText="1"/>
      <protection/>
    </xf>
    <xf numFmtId="182" fontId="39" fillId="0" borderId="10" xfId="55" applyNumberFormat="1" applyFont="1" applyFill="1" applyBorder="1" applyAlignment="1">
      <alignment horizontal="left" vertical="center" wrapText="1"/>
      <protection/>
    </xf>
    <xf numFmtId="182" fontId="35" fillId="0" borderId="10" xfId="55" applyNumberFormat="1" applyFont="1" applyFill="1" applyBorder="1" applyAlignment="1">
      <alignment horizontal="left" vertical="center" wrapText="1"/>
      <protection/>
    </xf>
    <xf numFmtId="182" fontId="29" fillId="0" borderId="10" xfId="55" applyNumberFormat="1" applyFont="1" applyFill="1" applyBorder="1" applyAlignment="1">
      <alignment horizontal="justify" vertical="center" wrapText="1"/>
      <protection/>
    </xf>
    <xf numFmtId="176" fontId="29" fillId="0" borderId="10" xfId="57" applyNumberFormat="1" applyFont="1" applyFill="1" applyBorder="1" applyAlignment="1">
      <alignment horizontal="center"/>
      <protection/>
    </xf>
    <xf numFmtId="182" fontId="29" fillId="0" borderId="10" xfId="57" applyNumberFormat="1" applyFont="1" applyFill="1" applyBorder="1">
      <alignment/>
      <protection/>
    </xf>
    <xf numFmtId="182" fontId="35" fillId="0" borderId="0" xfId="57" applyNumberFormat="1" applyFont="1" applyFill="1" applyAlignment="1">
      <alignment horizontal="center"/>
      <protection/>
    </xf>
    <xf numFmtId="182" fontId="35" fillId="0" borderId="0" xfId="57" applyNumberFormat="1" applyFont="1" applyFill="1" applyBorder="1" applyAlignment="1">
      <alignment horizontal="center"/>
      <protection/>
    </xf>
    <xf numFmtId="0" fontId="32" fillId="0" borderId="0" xfId="0" applyFont="1" applyFill="1" applyAlignment="1">
      <alignment horizontal="center" vertical="center"/>
    </xf>
    <xf numFmtId="0" fontId="46" fillId="0" borderId="0" xfId="0" applyFont="1" applyAlignment="1">
      <alignment/>
    </xf>
    <xf numFmtId="0" fontId="32" fillId="0" borderId="0" xfId="0" applyFont="1" applyAlignment="1">
      <alignment/>
    </xf>
    <xf numFmtId="0" fontId="47" fillId="0" borderId="0" xfId="0" applyFont="1" applyFill="1" applyBorder="1" applyAlignment="1">
      <alignment horizontal="center"/>
    </xf>
    <xf numFmtId="0" fontId="48" fillId="0" borderId="0" xfId="0" applyFont="1" applyFill="1" applyBorder="1" applyAlignment="1">
      <alignment horizontal="center"/>
    </xf>
    <xf numFmtId="0" fontId="33" fillId="0" borderId="10" xfId="0" applyFont="1" applyFill="1" applyBorder="1" applyAlignment="1">
      <alignment horizontal="center" vertical="center"/>
    </xf>
    <xf numFmtId="0" fontId="33" fillId="0" borderId="10" xfId="0" applyFont="1" applyFill="1" applyBorder="1" applyAlignment="1">
      <alignment horizontal="center"/>
    </xf>
    <xf numFmtId="0" fontId="49" fillId="0" borderId="10" xfId="0" applyFont="1" applyFill="1" applyBorder="1" applyAlignment="1">
      <alignment horizontal="justify" wrapText="1"/>
    </xf>
    <xf numFmtId="177" fontId="49" fillId="0" borderId="10" xfId="0" applyNumberFormat="1" applyFont="1" applyFill="1" applyBorder="1" applyAlignment="1">
      <alignment/>
    </xf>
    <xf numFmtId="0" fontId="50" fillId="0" borderId="0" xfId="0" applyFont="1" applyFill="1" applyAlignment="1">
      <alignment vertical="center"/>
    </xf>
    <xf numFmtId="0" fontId="51" fillId="0" borderId="10" xfId="0" applyFont="1" applyFill="1" applyBorder="1" applyAlignment="1">
      <alignment horizontal="left" wrapText="1"/>
    </xf>
    <xf numFmtId="177" fontId="51" fillId="0" borderId="10" xfId="0" applyNumberFormat="1" applyFont="1" applyFill="1" applyBorder="1" applyAlignment="1">
      <alignment/>
    </xf>
    <xf numFmtId="0" fontId="52" fillId="0" borderId="0" xfId="0" applyFont="1" applyFill="1" applyAlignment="1">
      <alignment vertical="center"/>
    </xf>
    <xf numFmtId="0" fontId="51" fillId="0" borderId="0" xfId="0" applyFont="1" applyFill="1" applyAlignment="1">
      <alignment vertical="center"/>
    </xf>
    <xf numFmtId="0" fontId="53" fillId="0" borderId="0" xfId="0" applyFont="1" applyAlignment="1">
      <alignment horizontal="justify"/>
    </xf>
    <xf numFmtId="0" fontId="54" fillId="0" borderId="0" xfId="0" applyFont="1" applyFill="1" applyAlignment="1">
      <alignment vertical="center"/>
    </xf>
    <xf numFmtId="0" fontId="49" fillId="0" borderId="0" xfId="0" applyFont="1" applyFill="1" applyAlignment="1">
      <alignment vertical="center"/>
    </xf>
    <xf numFmtId="0" fontId="55" fillId="0" borderId="0" xfId="0" applyFont="1" applyFill="1" applyAlignment="1">
      <alignment vertical="center"/>
    </xf>
    <xf numFmtId="177" fontId="50" fillId="0" borderId="10" xfId="0" applyNumberFormat="1" applyFont="1" applyFill="1" applyBorder="1" applyAlignment="1">
      <alignment/>
    </xf>
    <xf numFmtId="176" fontId="50" fillId="0" borderId="0" xfId="0" applyNumberFormat="1" applyFont="1" applyFill="1" applyAlignment="1">
      <alignment vertical="center"/>
    </xf>
    <xf numFmtId="49" fontId="32" fillId="0" borderId="0" xfId="0" applyNumberFormat="1" applyFont="1" applyFill="1" applyAlignment="1">
      <alignment horizontal="center" vertical="center"/>
    </xf>
    <xf numFmtId="0" fontId="56" fillId="0" borderId="0" xfId="0" applyFont="1" applyFill="1" applyAlignment="1">
      <alignment horizontal="left" vertical="center" wrapText="1"/>
    </xf>
    <xf numFmtId="176" fontId="32" fillId="0" borderId="0" xfId="0" applyNumberFormat="1" applyFont="1" applyFill="1" applyAlignment="1">
      <alignment vertical="center"/>
    </xf>
    <xf numFmtId="0" fontId="32" fillId="0" borderId="0" xfId="0" applyFont="1" applyFill="1" applyAlignment="1">
      <alignment vertical="center"/>
    </xf>
    <xf numFmtId="0" fontId="32" fillId="0" borderId="0" xfId="0" applyFont="1" applyFill="1" applyAlignment="1">
      <alignment/>
    </xf>
    <xf numFmtId="176" fontId="32" fillId="0" borderId="0" xfId="0" applyNumberFormat="1" applyFont="1" applyFill="1" applyAlignment="1">
      <alignment/>
    </xf>
    <xf numFmtId="0" fontId="56" fillId="0" borderId="0" xfId="0" applyFont="1" applyFill="1" applyAlignment="1">
      <alignment horizontal="left"/>
    </xf>
    <xf numFmtId="0" fontId="46" fillId="0" borderId="0" xfId="57" applyFont="1" applyBorder="1" applyAlignment="1">
      <alignment horizontal="right" vertical="center"/>
      <protection/>
    </xf>
    <xf numFmtId="0" fontId="34" fillId="0" borderId="0" xfId="56" applyFont="1" applyAlignment="1">
      <alignment horizontal="center" vertical="center"/>
      <protection/>
    </xf>
    <xf numFmtId="0" fontId="35" fillId="0" borderId="0" xfId="56" applyFont="1" applyAlignment="1">
      <alignment horizontal="right"/>
      <protection/>
    </xf>
    <xf numFmtId="0" fontId="20" fillId="0" borderId="0" xfId="56" applyFont="1" applyAlignment="1">
      <alignment horizontal="center"/>
      <protection/>
    </xf>
    <xf numFmtId="0" fontId="42" fillId="0" borderId="0" xfId="56" applyFont="1" applyAlignment="1">
      <alignment horizontal="center"/>
      <protection/>
    </xf>
    <xf numFmtId="0" fontId="42" fillId="0" borderId="0" xfId="56" applyFont="1" applyAlignment="1">
      <alignment horizontal="right"/>
      <protection/>
    </xf>
    <xf numFmtId="0" fontId="42" fillId="0" borderId="0" xfId="56" applyFont="1" applyAlignment="1">
      <alignment/>
      <protection/>
    </xf>
    <xf numFmtId="0" fontId="34" fillId="0" borderId="0" xfId="56" applyFont="1" applyAlignment="1">
      <alignment horizontal="center" vertical="center" wrapText="1"/>
      <protection/>
    </xf>
    <xf numFmtId="0" fontId="57" fillId="0" borderId="11" xfId="56" applyFont="1" applyBorder="1" applyAlignment="1">
      <alignment horizontal="right" vertical="center"/>
      <protection/>
    </xf>
    <xf numFmtId="0" fontId="57" fillId="0" borderId="0" xfId="56" applyFont="1" applyBorder="1" applyAlignment="1">
      <alignment horizontal="center" vertical="center" wrapText="1"/>
      <protection/>
    </xf>
    <xf numFmtId="0" fontId="34" fillId="0" borderId="10" xfId="56" applyFont="1" applyBorder="1" applyAlignment="1">
      <alignment horizontal="center" vertical="center" textRotation="90" wrapText="1"/>
      <protection/>
    </xf>
    <xf numFmtId="0" fontId="55" fillId="0" borderId="10" xfId="56" applyFont="1" applyBorder="1" applyAlignment="1">
      <alignment horizontal="center" vertical="center" textRotation="90" wrapText="1"/>
      <protection/>
    </xf>
    <xf numFmtId="0" fontId="34" fillId="0" borderId="10" xfId="56" applyFont="1" applyBorder="1" applyAlignment="1">
      <alignment horizontal="left" vertical="top" wrapText="1"/>
      <protection/>
    </xf>
    <xf numFmtId="49" fontId="34" fillId="0" borderId="10" xfId="56" applyNumberFormat="1" applyFont="1" applyBorder="1" applyAlignment="1">
      <alignment horizontal="center" wrapText="1"/>
      <protection/>
    </xf>
    <xf numFmtId="177" fontId="34" fillId="0" borderId="10" xfId="56" applyNumberFormat="1" applyFont="1" applyBorder="1" applyAlignment="1">
      <alignment horizontal="center" wrapText="1"/>
      <protection/>
    </xf>
    <xf numFmtId="0" fontId="34" fillId="0" borderId="10" xfId="56" applyFont="1" applyBorder="1" applyAlignment="1">
      <alignment horizontal="center" wrapText="1"/>
      <protection/>
    </xf>
    <xf numFmtId="0" fontId="34" fillId="0" borderId="10" xfId="56" applyFont="1" applyBorder="1" applyAlignment="1">
      <alignment horizontal="left" vertical="top" wrapText="1"/>
      <protection/>
    </xf>
    <xf numFmtId="177" fontId="34" fillId="0" borderId="0" xfId="56" applyNumberFormat="1" applyFont="1" applyAlignment="1">
      <alignment horizontal="center" vertical="center" wrapText="1"/>
      <protection/>
    </xf>
    <xf numFmtId="0" fontId="34" fillId="0" borderId="10" xfId="56" applyFont="1" applyBorder="1" applyAlignment="1">
      <alignment horizontal="left" vertical="center" wrapText="1"/>
      <protection/>
    </xf>
    <xf numFmtId="49" fontId="34" fillId="0" borderId="0" xfId="56" applyNumberFormat="1" applyFont="1" applyAlignment="1">
      <alignment horizontal="center" vertical="center" wrapText="1"/>
      <protection/>
    </xf>
    <xf numFmtId="176" fontId="38" fillId="0" borderId="10" xfId="57" applyNumberFormat="1" applyFont="1" applyFill="1" applyBorder="1" applyAlignment="1">
      <alignment horizontal="center" vertical="center"/>
      <protection/>
    </xf>
    <xf numFmtId="0" fontId="35" fillId="0" borderId="0" xfId="55" applyFont="1" applyAlignment="1">
      <alignment horizontal="right"/>
      <protection/>
    </xf>
    <xf numFmtId="0" fontId="0" fillId="0" borderId="0" xfId="54" applyAlignment="1">
      <alignment horizontal="right" wrapText="1"/>
      <protection/>
    </xf>
    <xf numFmtId="4" fontId="34" fillId="0" borderId="10" xfId="56" applyNumberFormat="1" applyFont="1" applyBorder="1" applyAlignment="1">
      <alignment horizontal="center" wrapText="1"/>
      <protection/>
    </xf>
    <xf numFmtId="4" fontId="34" fillId="0" borderId="0" xfId="56" applyNumberFormat="1" applyFont="1" applyAlignment="1">
      <alignment horizontal="center" vertical="center" wrapText="1"/>
      <protection/>
    </xf>
    <xf numFmtId="180" fontId="20" fillId="0" borderId="0" xfId="54" applyNumberFormat="1" applyFont="1" applyAlignment="1">
      <alignment wrapText="1"/>
      <protection/>
    </xf>
    <xf numFmtId="180" fontId="23" fillId="0" borderId="0" xfId="54" applyNumberFormat="1" applyFont="1" applyAlignment="1">
      <alignment wrapText="1"/>
      <protection/>
    </xf>
    <xf numFmtId="0" fontId="25" fillId="0" borderId="0" xfId="0" applyFont="1" applyAlignment="1">
      <alignment wrapText="1"/>
    </xf>
    <xf numFmtId="0" fontId="0" fillId="0" borderId="0" xfId="0" applyAlignment="1">
      <alignment wrapText="1"/>
    </xf>
    <xf numFmtId="187" fontId="35" fillId="0" borderId="0" xfId="57" applyNumberFormat="1" applyFont="1" applyFill="1">
      <alignment/>
      <protection/>
    </xf>
    <xf numFmtId="0" fontId="20" fillId="0" borderId="0" xfId="0" applyFont="1" applyAlignment="1">
      <alignment wrapText="1"/>
    </xf>
    <xf numFmtId="0" fontId="20" fillId="0" borderId="0" xfId="0" applyFont="1" applyAlignment="1">
      <alignment horizontal="right" wrapText="1"/>
    </xf>
    <xf numFmtId="0" fontId="0" fillId="0" borderId="0" xfId="0" applyAlignment="1">
      <alignment horizontal="right" wrapText="1"/>
    </xf>
    <xf numFmtId="0" fontId="22" fillId="0" borderId="11" xfId="0" applyFont="1" applyBorder="1" applyAlignment="1">
      <alignment horizontal="right"/>
    </xf>
    <xf numFmtId="0" fontId="23" fillId="0" borderId="10" xfId="0" applyFont="1" applyBorder="1" applyAlignment="1">
      <alignment horizontal="center" vertical="center" wrapText="1"/>
    </xf>
    <xf numFmtId="0" fontId="24" fillId="0" borderId="12" xfId="0" applyFont="1" applyBorder="1" applyAlignment="1">
      <alignment horizontal="center" vertical="center" wrapText="1"/>
    </xf>
    <xf numFmtId="177" fontId="23" fillId="0" borderId="10" xfId="0" applyNumberFormat="1" applyFont="1" applyFill="1" applyBorder="1" applyAlignment="1">
      <alignment wrapText="1"/>
    </xf>
    <xf numFmtId="0" fontId="23" fillId="0" borderId="0" xfId="0" applyFont="1" applyAlignment="1">
      <alignment wrapText="1"/>
    </xf>
    <xf numFmtId="177" fontId="23" fillId="0" borderId="10" xfId="0" applyNumberFormat="1" applyFont="1" applyFill="1" applyBorder="1" applyAlignment="1">
      <alignment wrapText="1"/>
    </xf>
    <xf numFmtId="0" fontId="20" fillId="0" borderId="0" xfId="0" applyFont="1" applyFill="1" applyAlignment="1">
      <alignment wrapText="1"/>
    </xf>
    <xf numFmtId="177" fontId="20" fillId="0" borderId="10" xfId="0" applyNumberFormat="1" applyFont="1" applyBorder="1" applyAlignment="1">
      <alignment wrapText="1"/>
    </xf>
    <xf numFmtId="177" fontId="23" fillId="0" borderId="10" xfId="0" applyNumberFormat="1" applyFont="1" applyBorder="1" applyAlignment="1">
      <alignment wrapText="1"/>
    </xf>
    <xf numFmtId="177" fontId="23" fillId="0" borderId="0" xfId="0" applyNumberFormat="1" applyFont="1" applyAlignment="1">
      <alignment wrapText="1"/>
    </xf>
    <xf numFmtId="177" fontId="20" fillId="0" borderId="0" xfId="0" applyNumberFormat="1" applyFont="1" applyAlignment="1">
      <alignment wrapText="1"/>
    </xf>
    <xf numFmtId="0" fontId="20" fillId="0" borderId="10" xfId="0" applyFont="1" applyFill="1" applyBorder="1" applyAlignment="1">
      <alignment horizontal="justify" vertical="justify" wrapText="1"/>
    </xf>
    <xf numFmtId="0" fontId="23" fillId="0" borderId="10" xfId="0" applyFont="1" applyFill="1" applyBorder="1" applyAlignment="1">
      <alignment horizontal="justify" wrapText="1"/>
    </xf>
    <xf numFmtId="0" fontId="23" fillId="0" borderId="0" xfId="0" applyFont="1" applyFill="1" applyAlignment="1">
      <alignment wrapText="1"/>
    </xf>
    <xf numFmtId="177" fontId="20" fillId="0" borderId="10" xfId="0" applyNumberFormat="1" applyFont="1" applyFill="1" applyBorder="1" applyAlignment="1">
      <alignment wrapText="1"/>
    </xf>
    <xf numFmtId="0" fontId="26" fillId="0" borderId="10" xfId="0" applyFont="1" applyBorder="1" applyAlignment="1">
      <alignment wrapText="1"/>
    </xf>
    <xf numFmtId="0" fontId="24"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Fill="1" applyAlignment="1">
      <alignment horizontal="justify" wrapText="1"/>
    </xf>
    <xf numFmtId="0" fontId="23" fillId="0" borderId="0" xfId="0" applyFont="1" applyFill="1" applyAlignment="1">
      <alignment horizontal="justify" wrapText="1"/>
    </xf>
    <xf numFmtId="0" fontId="0" fillId="0" borderId="0" xfId="0" applyAlignment="1">
      <alignment horizontal="justify" vertical="center" wrapText="1"/>
    </xf>
    <xf numFmtId="0" fontId="25" fillId="0" borderId="0" xfId="0" applyFont="1" applyAlignment="1">
      <alignment horizontal="justify" vertical="center" wrapText="1"/>
    </xf>
    <xf numFmtId="0" fontId="0" fillId="0" borderId="0" xfId="0" applyFont="1" applyAlignment="1">
      <alignment horizontal="justify" vertical="center" wrapText="1"/>
    </xf>
    <xf numFmtId="0" fontId="27" fillId="0" borderId="0" xfId="0" applyFont="1" applyBorder="1" applyAlignment="1">
      <alignment horizontal="center" vertical="center" wrapText="1"/>
    </xf>
    <xf numFmtId="0" fontId="23" fillId="0" borderId="10" xfId="0" applyFont="1" applyFill="1" applyBorder="1" applyAlignment="1">
      <alignment horizontal="justify" vertical="justify" wrapText="1"/>
    </xf>
    <xf numFmtId="0" fontId="21" fillId="0" borderId="10" xfId="0" applyFont="1" applyBorder="1" applyAlignment="1">
      <alignment wrapText="1"/>
    </xf>
    <xf numFmtId="176" fontId="20" fillId="0" borderId="0" xfId="0" applyNumberFormat="1" applyFont="1" applyAlignment="1">
      <alignment wrapText="1"/>
    </xf>
    <xf numFmtId="49" fontId="20" fillId="0" borderId="0" xfId="0" applyNumberFormat="1" applyFont="1" applyAlignment="1">
      <alignment horizontal="center" wrapText="1"/>
    </xf>
    <xf numFmtId="0" fontId="23" fillId="0" borderId="0" xfId="0" applyFont="1" applyAlignment="1">
      <alignment wrapText="1"/>
    </xf>
    <xf numFmtId="176" fontId="23" fillId="0" borderId="0" xfId="0" applyNumberFormat="1" applyFont="1" applyAlignment="1">
      <alignment wrapText="1"/>
    </xf>
    <xf numFmtId="185" fontId="20" fillId="0" borderId="0" xfId="0" applyNumberFormat="1" applyFont="1" applyAlignment="1">
      <alignment wrapText="1"/>
    </xf>
    <xf numFmtId="177" fontId="34" fillId="0" borderId="0" xfId="56" applyNumberFormat="1" applyFont="1" applyBorder="1" applyAlignment="1">
      <alignment horizontal="center" wrapText="1"/>
      <protection/>
    </xf>
    <xf numFmtId="183" fontId="20" fillId="0" borderId="0" xfId="54" applyNumberFormat="1" applyFont="1" applyAlignment="1">
      <alignment wrapText="1"/>
      <protection/>
    </xf>
    <xf numFmtId="49" fontId="49"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47" fillId="0" borderId="0" xfId="0" applyFont="1" applyFill="1" applyBorder="1" applyAlignment="1">
      <alignment horizontal="center"/>
    </xf>
    <xf numFmtId="49" fontId="49" fillId="24" borderId="16" xfId="0" applyNumberFormat="1" applyFont="1" applyFill="1" applyBorder="1" applyAlignment="1">
      <alignment horizontal="center" vertical="center" wrapText="1"/>
    </xf>
    <xf numFmtId="49" fontId="49" fillId="24" borderId="17" xfId="0" applyNumberFormat="1" applyFont="1" applyFill="1" applyBorder="1" applyAlignment="1">
      <alignment horizontal="center" vertical="center" wrapText="1"/>
    </xf>
    <xf numFmtId="49" fontId="49" fillId="24" borderId="18" xfId="0" applyNumberFormat="1" applyFont="1" applyFill="1" applyBorder="1" applyAlignment="1">
      <alignment horizontal="center" vertical="center" wrapText="1"/>
    </xf>
    <xf numFmtId="0" fontId="33" fillId="0" borderId="0" xfId="0" applyFont="1" applyFill="1" applyAlignment="1">
      <alignment horizontal="center" wrapText="1"/>
    </xf>
    <xf numFmtId="49" fontId="50" fillId="0" borderId="10" xfId="0" applyNumberFormat="1" applyFont="1" applyFill="1"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wrapText="1"/>
    </xf>
    <xf numFmtId="0" fontId="35" fillId="0" borderId="0" xfId="57" applyFont="1" applyBorder="1" applyAlignment="1">
      <alignment horizontal="right" vertical="center" wrapText="1"/>
      <protection/>
    </xf>
    <xf numFmtId="0" fontId="0" fillId="0" borderId="0" xfId="0" applyFont="1" applyAlignment="1">
      <alignment wrapText="1"/>
    </xf>
    <xf numFmtId="0" fontId="46" fillId="0" borderId="0" xfId="57" applyFont="1" applyBorder="1" applyAlignment="1">
      <alignment horizontal="right" vertical="center" wrapText="1"/>
      <protection/>
    </xf>
    <xf numFmtId="0" fontId="0" fillId="0" borderId="0" xfId="0" applyAlignment="1">
      <alignment wrapText="1"/>
    </xf>
    <xf numFmtId="0" fontId="29" fillId="0" borderId="0" xfId="57" applyFont="1" applyBorder="1" applyAlignment="1">
      <alignment horizontal="right" vertical="center" wrapText="1"/>
      <protection/>
    </xf>
    <xf numFmtId="0" fontId="25" fillId="0" borderId="0" xfId="0" applyFont="1" applyAlignment="1">
      <alignment wrapText="1"/>
    </xf>
    <xf numFmtId="0" fontId="23" fillId="0" borderId="0" xfId="0" applyFont="1" applyAlignment="1">
      <alignment horizontal="center" wrapText="1"/>
    </xf>
    <xf numFmtId="0" fontId="25" fillId="0" borderId="0" xfId="0" applyFont="1" applyAlignment="1">
      <alignment horizontal="center" wrapText="1"/>
    </xf>
    <xf numFmtId="0" fontId="20" fillId="0" borderId="0" xfId="0" applyFont="1" applyFill="1" applyAlignment="1">
      <alignment wrapText="1"/>
    </xf>
    <xf numFmtId="177" fontId="20" fillId="0" borderId="0" xfId="0" applyNumberFormat="1" applyFont="1" applyAlignment="1">
      <alignment wrapText="1"/>
    </xf>
    <xf numFmtId="0" fontId="20" fillId="0" borderId="0" xfId="0" applyFont="1" applyFill="1" applyAlignment="1">
      <alignment horizontal="justify" vertical="center" wrapText="1"/>
    </xf>
    <xf numFmtId="0" fontId="0" fillId="0" borderId="0" xfId="0" applyAlignment="1">
      <alignment horizontal="justify" vertical="center" wrapText="1"/>
    </xf>
    <xf numFmtId="0" fontId="29" fillId="0" borderId="0" xfId="0" applyFont="1" applyAlignment="1">
      <alignment horizontal="right" vertical="center"/>
    </xf>
    <xf numFmtId="0" fontId="20" fillId="0" borderId="0" xfId="0" applyFont="1" applyAlignment="1">
      <alignment horizontal="right" wrapText="1"/>
    </xf>
    <xf numFmtId="0" fontId="0" fillId="0" borderId="0" xfId="0" applyAlignment="1">
      <alignment horizontal="right" wrapText="1"/>
    </xf>
    <xf numFmtId="0" fontId="23" fillId="0" borderId="0" xfId="54" applyFont="1" applyAlignment="1">
      <alignment horizontal="center" wrapText="1"/>
      <protection/>
    </xf>
    <xf numFmtId="0" fontId="25" fillId="0" borderId="0" xfId="54" applyFont="1" applyAlignment="1">
      <alignment horizontal="center" wrapText="1"/>
      <protection/>
    </xf>
    <xf numFmtId="0" fontId="20" fillId="0" borderId="0" xfId="54" applyFont="1" applyFill="1" applyAlignment="1">
      <alignment wrapText="1"/>
      <protection/>
    </xf>
    <xf numFmtId="0" fontId="0" fillId="0" borderId="0" xfId="54" applyAlignment="1">
      <alignment wrapText="1"/>
      <protection/>
    </xf>
    <xf numFmtId="177" fontId="20" fillId="0" borderId="0" xfId="54" applyNumberFormat="1" applyFont="1" applyAlignment="1">
      <alignment wrapText="1"/>
      <protection/>
    </xf>
    <xf numFmtId="0" fontId="29" fillId="0" borderId="0" xfId="54" applyFont="1" applyAlignment="1">
      <alignment horizontal="right" vertical="center"/>
      <protection/>
    </xf>
    <xf numFmtId="0" fontId="20" fillId="0" borderId="0" xfId="54" applyFont="1" applyAlignment="1">
      <alignment horizontal="right" wrapText="1"/>
      <protection/>
    </xf>
    <xf numFmtId="0" fontId="0" fillId="0" borderId="0" xfId="54" applyAlignment="1">
      <alignment horizontal="right" wrapText="1"/>
      <protection/>
    </xf>
    <xf numFmtId="182" fontId="29" fillId="0" borderId="10" xfId="57" applyNumberFormat="1" applyFont="1" applyFill="1" applyBorder="1" applyAlignment="1">
      <alignment horizontal="center" vertical="center" wrapText="1"/>
      <protection/>
    </xf>
    <xf numFmtId="180" fontId="29" fillId="0" borderId="10" xfId="57" applyNumberFormat="1" applyFont="1" applyFill="1" applyBorder="1" applyAlignment="1">
      <alignment horizontal="center" vertical="center" wrapText="1"/>
      <protection/>
    </xf>
    <xf numFmtId="182" fontId="29" fillId="0" borderId="10" xfId="55" applyNumberFormat="1" applyFont="1" applyFill="1" applyBorder="1" applyAlignment="1">
      <alignment horizontal="center" vertical="center" wrapText="1"/>
      <protection/>
    </xf>
    <xf numFmtId="0" fontId="35" fillId="0" borderId="0" xfId="55" applyFont="1" applyAlignment="1">
      <alignment horizontal="right"/>
      <protection/>
    </xf>
    <xf numFmtId="0" fontId="29" fillId="0" borderId="0" xfId="55" applyFont="1" applyAlignment="1">
      <alignment horizontal="center"/>
      <protection/>
    </xf>
    <xf numFmtId="0" fontId="20" fillId="0" borderId="0" xfId="55" applyAlignment="1">
      <alignment horizontal="center"/>
      <protection/>
    </xf>
    <xf numFmtId="0" fontId="29" fillId="0" borderId="0" xfId="55" applyFont="1" applyAlignment="1">
      <alignment horizontal="right" vertical="center"/>
      <protection/>
    </xf>
    <xf numFmtId="0" fontId="35" fillId="0" borderId="0" xfId="56" applyFont="1" applyAlignment="1">
      <alignment horizontal="right" wrapText="1"/>
      <protection/>
    </xf>
    <xf numFmtId="0" fontId="20" fillId="0" borderId="0" xfId="56" applyAlignment="1">
      <alignment wrapText="1"/>
      <protection/>
    </xf>
    <xf numFmtId="0" fontId="33" fillId="0" borderId="0" xfId="56" applyFont="1" applyAlignment="1">
      <alignment horizontal="center" vertical="center" wrapText="1"/>
      <protection/>
    </xf>
    <xf numFmtId="0" fontId="34" fillId="0" borderId="10" xfId="56" applyFont="1" applyBorder="1" applyAlignment="1">
      <alignment horizontal="center" vertical="center" wrapText="1"/>
      <protection/>
    </xf>
    <xf numFmtId="0" fontId="34" fillId="0" borderId="10" xfId="56" applyFont="1" applyBorder="1" applyAlignment="1">
      <alignment horizontal="center" vertical="center" textRotation="90" wrapText="1"/>
      <protection/>
    </xf>
    <xf numFmtId="0" fontId="29" fillId="0" borderId="0" xfId="56" applyFont="1" applyAlignment="1">
      <alignment horizontal="right" vertical="center"/>
      <protection/>
    </xf>
    <xf numFmtId="0" fontId="29" fillId="0" borderId="0" xfId="56" applyFont="1" applyAlignment="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Budjet2002.xls" xfId="57"/>
    <cellStyle name="Обычный_Приложение 4" xfId="58"/>
    <cellStyle name="Followed Hyperlink" xfId="59"/>
    <cellStyle name="Плохой" xfId="60"/>
    <cellStyle name="Пояснение" xfId="61"/>
    <cellStyle name="Примечание" xfId="62"/>
    <cellStyle name="Примечание 2"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72;&#1074;&#1075;&#1091;&#1089;&#1090;%202013%20&#1075;\&#1055;&#1088;&#1080;&#1083;&#1086;&#1078;&#1077;&#1085;&#1080;&#1103;%20&#1082;%20&#1087;&#1088;&#1086;&#1077;&#1082;&#1090;&#1091;%20&#1088;&#1077;&#1096;&#1077;&#1085;&#1080;&#1103;%20&#1086;%20&#1073;&#1102;&#1076;&#1078;&#1077;&#1090;&#1077;%20&#1085;&#1072;%20&#1072;&#1074;&#1075;&#1091;&#1089;&#1090;%20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5 "/>
      <sheetName val="приложение 4"/>
      <sheetName val="приложение7  "/>
      <sheetName val="приложение 6"/>
    </sheetNames>
    <sheetDataSet>
      <sheetData sheetId="4">
        <row r="64">
          <cell r="F64">
            <v>50</v>
          </cell>
        </row>
        <row r="67">
          <cell r="F67">
            <v>20</v>
          </cell>
        </row>
        <row r="74">
          <cell r="F74">
            <v>4</v>
          </cell>
        </row>
        <row r="137">
          <cell r="F137">
            <v>45.15</v>
          </cell>
        </row>
        <row r="192">
          <cell r="F192">
            <v>1611.9673</v>
          </cell>
        </row>
        <row r="196">
          <cell r="F196">
            <v>0</v>
          </cell>
        </row>
        <row r="201">
          <cell r="F201">
            <v>253.026</v>
          </cell>
        </row>
        <row r="207">
          <cell r="F207">
            <v>2310.299</v>
          </cell>
        </row>
        <row r="217">
          <cell r="F217">
            <v>11086.96645</v>
          </cell>
        </row>
        <row r="224">
          <cell r="F224">
            <v>810</v>
          </cell>
        </row>
        <row r="249">
          <cell r="F249">
            <v>42.00502</v>
          </cell>
        </row>
        <row r="255">
          <cell r="F255">
            <v>630</v>
          </cell>
        </row>
        <row r="260">
          <cell r="F260">
            <v>14</v>
          </cell>
        </row>
        <row r="336">
          <cell r="F336">
            <v>15747.892890000001</v>
          </cell>
        </row>
        <row r="342">
          <cell r="F342">
            <v>0</v>
          </cell>
        </row>
        <row r="433">
          <cell r="F433">
            <v>0</v>
          </cell>
        </row>
        <row r="453">
          <cell r="F453">
            <v>2924</v>
          </cell>
        </row>
        <row r="457">
          <cell r="F457">
            <v>0</v>
          </cell>
        </row>
        <row r="484">
          <cell r="F484">
            <v>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1"/>
  <sheetViews>
    <sheetView tabSelected="1" view="pageBreakPreview" zoomScale="86" zoomScaleSheetLayoutView="86" zoomScalePageLayoutView="0" workbookViewId="0" topLeftCell="A1">
      <selection activeCell="B12" sqref="B12"/>
    </sheetView>
  </sheetViews>
  <sheetFormatPr defaultColWidth="9.140625" defaultRowHeight="12.75"/>
  <cols>
    <col min="1" max="1" width="13.28125" style="150" customWidth="1"/>
    <col min="2" max="2" width="60.00390625" style="174" customWidth="1"/>
    <col min="3" max="3" width="14.28125" style="174" customWidth="1"/>
    <col min="4" max="16384" width="9.140625" style="152" customWidth="1"/>
  </cols>
  <sheetData>
    <row r="1" spans="2:4" ht="15.75">
      <c r="B1" s="257" t="s">
        <v>55</v>
      </c>
      <c r="C1" s="258"/>
      <c r="D1" s="151"/>
    </row>
    <row r="2" spans="2:4" ht="11.25" customHeight="1">
      <c r="B2" s="253" t="s">
        <v>473</v>
      </c>
      <c r="C2" s="254"/>
      <c r="D2" s="151"/>
    </row>
    <row r="3" spans="2:4" ht="12" customHeight="1">
      <c r="B3" s="253" t="s">
        <v>424</v>
      </c>
      <c r="C3" s="254"/>
      <c r="D3" s="151"/>
    </row>
    <row r="4" spans="2:4" ht="15.75">
      <c r="B4" s="253" t="s">
        <v>423</v>
      </c>
      <c r="C4" s="254"/>
      <c r="D4" s="151"/>
    </row>
    <row r="5" spans="2:4" ht="15.75">
      <c r="B5" s="253" t="s">
        <v>630</v>
      </c>
      <c r="C5" s="254"/>
      <c r="D5" s="151"/>
    </row>
    <row r="6" spans="2:4" ht="22.5" customHeight="1">
      <c r="B6" s="253" t="s">
        <v>661</v>
      </c>
      <c r="C6" s="254"/>
      <c r="D6" s="151"/>
    </row>
    <row r="7" spans="2:4" ht="9" customHeight="1">
      <c r="B7" s="255"/>
      <c r="C7" s="256"/>
      <c r="D7" s="151"/>
    </row>
    <row r="8" spans="1:3" ht="32.25" customHeight="1">
      <c r="A8" s="249" t="s">
        <v>338</v>
      </c>
      <c r="B8" s="249"/>
      <c r="C8" s="249"/>
    </row>
    <row r="9" spans="1:3" ht="5.25" customHeight="1">
      <c r="A9" s="245"/>
      <c r="B9" s="245"/>
      <c r="C9" s="245"/>
    </row>
    <row r="10" spans="1:3" ht="12.75" customHeight="1">
      <c r="A10" s="153"/>
      <c r="B10" s="153"/>
      <c r="C10" s="154" t="s">
        <v>475</v>
      </c>
    </row>
    <row r="11" spans="1:3" ht="15.75">
      <c r="A11" s="155" t="s">
        <v>339</v>
      </c>
      <c r="B11" s="156" t="s">
        <v>340</v>
      </c>
      <c r="C11" s="156" t="s">
        <v>341</v>
      </c>
    </row>
    <row r="12" spans="1:3" s="159" customFormat="1" ht="66" customHeight="1">
      <c r="A12" s="243" t="s">
        <v>156</v>
      </c>
      <c r="B12" s="157" t="s">
        <v>342</v>
      </c>
      <c r="C12" s="158">
        <f>C13</f>
        <v>2374.6000000000004</v>
      </c>
    </row>
    <row r="13" spans="1:4" s="163" customFormat="1" ht="27.75" customHeight="1">
      <c r="A13" s="252"/>
      <c r="B13" s="160" t="s">
        <v>298</v>
      </c>
      <c r="C13" s="161">
        <f>'приложение7  '!G299</f>
        <v>2374.6000000000004</v>
      </c>
      <c r="D13" s="162"/>
    </row>
    <row r="14" spans="1:3" s="165" customFormat="1" ht="30.75" customHeight="1" hidden="1">
      <c r="A14" s="252"/>
      <c r="B14" s="164"/>
      <c r="C14" s="161">
        <v>402</v>
      </c>
    </row>
    <row r="15" spans="1:3" s="165" customFormat="1" ht="93" customHeight="1">
      <c r="A15" s="243" t="s">
        <v>160</v>
      </c>
      <c r="B15" s="157" t="s">
        <v>358</v>
      </c>
      <c r="C15" s="158">
        <f>C16+C17</f>
        <v>4707.71</v>
      </c>
    </row>
    <row r="16" spans="1:3" s="165" customFormat="1" ht="30.75" customHeight="1">
      <c r="A16" s="252"/>
      <c r="B16" s="160" t="s">
        <v>298</v>
      </c>
      <c r="C16" s="161">
        <f>'приложение7  '!G92+'приложение7  '!G209</f>
        <v>4097.71</v>
      </c>
    </row>
    <row r="17" spans="1:3" s="165" customFormat="1" ht="30.75" customHeight="1">
      <c r="A17" s="252"/>
      <c r="B17" s="160" t="s">
        <v>306</v>
      </c>
      <c r="C17" s="161">
        <f>'приложение7  '!G453</f>
        <v>610</v>
      </c>
    </row>
    <row r="18" spans="1:4" s="165" customFormat="1" ht="53.25" customHeight="1">
      <c r="A18" s="243" t="s">
        <v>152</v>
      </c>
      <c r="B18" s="157" t="s">
        <v>343</v>
      </c>
      <c r="C18" s="158">
        <f>C19</f>
        <v>2360.9</v>
      </c>
      <c r="D18" s="166"/>
    </row>
    <row r="19" spans="1:3" s="163" customFormat="1" ht="27" customHeight="1">
      <c r="A19" s="252"/>
      <c r="B19" s="160" t="s">
        <v>298</v>
      </c>
      <c r="C19" s="161">
        <f>'приложение7  '!G188+'приложение7  '!G311</f>
        <v>2360.9</v>
      </c>
    </row>
    <row r="20" spans="1:3" s="165" customFormat="1" ht="103.5" customHeight="1">
      <c r="A20" s="243" t="s">
        <v>153</v>
      </c>
      <c r="B20" s="157" t="s">
        <v>66</v>
      </c>
      <c r="C20" s="161">
        <f>C21</f>
        <v>522.8999999999999</v>
      </c>
    </row>
    <row r="21" spans="1:3" s="165" customFormat="1" ht="30.75" customHeight="1">
      <c r="A21" s="252"/>
      <c r="B21" s="160" t="s">
        <v>298</v>
      </c>
      <c r="C21" s="161">
        <f>'приложение7  '!G133</f>
        <v>522.8999999999999</v>
      </c>
    </row>
    <row r="22" spans="1:4" s="165" customFormat="1" ht="59.25" customHeight="1">
      <c r="A22" s="243" t="s">
        <v>195</v>
      </c>
      <c r="B22" s="157" t="s">
        <v>347</v>
      </c>
      <c r="C22" s="158">
        <f>C23</f>
        <v>55.15</v>
      </c>
      <c r="D22" s="166"/>
    </row>
    <row r="23" spans="1:3" s="163" customFormat="1" ht="25.5" customHeight="1">
      <c r="A23" s="244"/>
      <c r="B23" s="160" t="s">
        <v>306</v>
      </c>
      <c r="C23" s="161">
        <f>'приложение7  '!G457</f>
        <v>55.15</v>
      </c>
    </row>
    <row r="24" spans="1:3" s="166" customFormat="1" ht="43.5" customHeight="1">
      <c r="A24" s="243" t="s">
        <v>167</v>
      </c>
      <c r="B24" s="157" t="s">
        <v>346</v>
      </c>
      <c r="C24" s="158">
        <f>C25</f>
        <v>216</v>
      </c>
    </row>
    <row r="25" spans="1:3" s="167" customFormat="1" ht="24">
      <c r="A25" s="244"/>
      <c r="B25" s="160" t="s">
        <v>306</v>
      </c>
      <c r="C25" s="161">
        <f>'приложение7  '!G491</f>
        <v>216</v>
      </c>
    </row>
    <row r="26" spans="1:3" s="166" customFormat="1" ht="45">
      <c r="A26" s="243" t="s">
        <v>169</v>
      </c>
      <c r="B26" s="157" t="s">
        <v>344</v>
      </c>
      <c r="C26" s="158">
        <f>C27</f>
        <v>8289.545</v>
      </c>
    </row>
    <row r="27" spans="1:3" s="163" customFormat="1" ht="29.25" customHeight="1">
      <c r="A27" s="244"/>
      <c r="B27" s="160" t="s">
        <v>298</v>
      </c>
      <c r="C27" s="161">
        <f>'приложение7  '!G300+'приложение7  '!G256</f>
        <v>8289.545</v>
      </c>
    </row>
    <row r="28" spans="1:3" s="166" customFormat="1" ht="47.25" customHeight="1">
      <c r="A28" s="243" t="s">
        <v>225</v>
      </c>
      <c r="B28" s="157" t="s">
        <v>345</v>
      </c>
      <c r="C28" s="158">
        <f>C29</f>
        <v>2924</v>
      </c>
    </row>
    <row r="29" spans="1:3" s="167" customFormat="1" ht="23.25" customHeight="1">
      <c r="A29" s="244"/>
      <c r="B29" s="160" t="s">
        <v>306</v>
      </c>
      <c r="C29" s="161">
        <f>'приложение7  '!G517</f>
        <v>2924</v>
      </c>
    </row>
    <row r="30" spans="1:3" s="163" customFormat="1" ht="0.75" customHeight="1" hidden="1">
      <c r="A30" s="246" t="s">
        <v>349</v>
      </c>
      <c r="B30" s="157" t="s">
        <v>348</v>
      </c>
      <c r="C30" s="158">
        <f>C31+C32</f>
        <v>0</v>
      </c>
    </row>
    <row r="31" spans="1:3" s="163" customFormat="1" ht="27.75" customHeight="1" hidden="1">
      <c r="A31" s="247"/>
      <c r="B31" s="160" t="s">
        <v>298</v>
      </c>
      <c r="C31" s="161">
        <v>0</v>
      </c>
    </row>
    <row r="32" spans="1:3" s="163" customFormat="1" ht="25.5" customHeight="1" hidden="1">
      <c r="A32" s="248"/>
      <c r="B32" s="160" t="s">
        <v>306</v>
      </c>
      <c r="C32" s="161">
        <v>0</v>
      </c>
    </row>
    <row r="33" spans="1:3" s="163" customFormat="1" ht="48.75" customHeight="1">
      <c r="A33" s="246" t="s">
        <v>351</v>
      </c>
      <c r="B33" s="157" t="s">
        <v>350</v>
      </c>
      <c r="C33" s="158">
        <f>C34+C35</f>
        <v>30.19999999999999</v>
      </c>
    </row>
    <row r="34" spans="1:3" s="163" customFormat="1" ht="24.75" customHeight="1" hidden="1">
      <c r="A34" s="247"/>
      <c r="B34" s="160" t="s">
        <v>298</v>
      </c>
      <c r="C34" s="161">
        <f>1400+169.8-1400-169.8</f>
        <v>0</v>
      </c>
    </row>
    <row r="35" spans="1:3" s="163" customFormat="1" ht="25.5" customHeight="1">
      <c r="A35" s="248"/>
      <c r="B35" s="160" t="s">
        <v>306</v>
      </c>
      <c r="C35" s="161">
        <f>'приложение7  '!G521</f>
        <v>30.19999999999999</v>
      </c>
    </row>
    <row r="36" spans="1:3" s="163" customFormat="1" ht="68.25" customHeight="1">
      <c r="A36" s="246" t="s">
        <v>352</v>
      </c>
      <c r="B36" s="157" t="s">
        <v>69</v>
      </c>
      <c r="C36" s="158">
        <f>C37</f>
        <v>2198</v>
      </c>
    </row>
    <row r="37" spans="1:3" s="163" customFormat="1" ht="30.75" customHeight="1">
      <c r="A37" s="248"/>
      <c r="B37" s="160" t="s">
        <v>306</v>
      </c>
      <c r="C37" s="161">
        <f>'приложение7  '!G539</f>
        <v>2198</v>
      </c>
    </row>
    <row r="38" spans="1:5" s="159" customFormat="1" ht="14.25">
      <c r="A38" s="250" t="s">
        <v>353</v>
      </c>
      <c r="B38" s="251"/>
      <c r="C38" s="168">
        <f>C12+C15+C18+C20+C22+C24+C26+C28+C30+C33+C36</f>
        <v>23679.005</v>
      </c>
      <c r="E38" s="169"/>
    </row>
    <row r="39" spans="1:3" s="173" customFormat="1" ht="15.75">
      <c r="A39" s="170"/>
      <c r="B39" s="171"/>
      <c r="C39" s="172"/>
    </row>
    <row r="40" spans="1:2" s="174" customFormat="1" ht="15.75">
      <c r="A40" s="170"/>
      <c r="B40" s="171"/>
    </row>
    <row r="41" spans="1:3" s="174" customFormat="1" ht="15.75">
      <c r="A41" s="170"/>
      <c r="B41" s="171"/>
      <c r="C41" s="175"/>
    </row>
    <row r="42" spans="1:2" ht="15.75">
      <c r="A42" s="170"/>
      <c r="B42" s="171"/>
    </row>
    <row r="43" spans="1:2" ht="15.75">
      <c r="A43" s="170"/>
      <c r="B43" s="171"/>
    </row>
    <row r="44" spans="1:2" ht="15.75">
      <c r="A44" s="170"/>
      <c r="B44" s="171"/>
    </row>
    <row r="45" spans="1:5" s="174" customFormat="1" ht="15.75">
      <c r="A45" s="170"/>
      <c r="B45" s="171"/>
      <c r="D45" s="152"/>
      <c r="E45" s="152"/>
    </row>
    <row r="46" spans="1:5" s="174" customFormat="1" ht="15.75">
      <c r="A46" s="170"/>
      <c r="B46" s="171"/>
      <c r="D46" s="152"/>
      <c r="E46" s="152"/>
    </row>
    <row r="47" spans="1:5" s="174" customFormat="1" ht="15.75">
      <c r="A47" s="170"/>
      <c r="B47" s="171"/>
      <c r="D47" s="152"/>
      <c r="E47" s="152"/>
    </row>
    <row r="48" spans="1:5" s="174" customFormat="1" ht="15.75">
      <c r="A48" s="170"/>
      <c r="B48" s="171"/>
      <c r="D48" s="152"/>
      <c r="E48" s="152"/>
    </row>
    <row r="49" spans="1:5" s="174" customFormat="1" ht="15.75">
      <c r="A49" s="170"/>
      <c r="B49" s="171"/>
      <c r="D49" s="152"/>
      <c r="E49" s="152"/>
    </row>
    <row r="50" spans="1:5" s="174" customFormat="1" ht="15.75">
      <c r="A50" s="170"/>
      <c r="B50" s="171"/>
      <c r="D50" s="152"/>
      <c r="E50" s="152"/>
    </row>
    <row r="51" spans="1:5" s="174" customFormat="1" ht="15.75">
      <c r="A51" s="170"/>
      <c r="B51" s="171"/>
      <c r="D51" s="152"/>
      <c r="E51" s="152"/>
    </row>
    <row r="52" spans="1:5" s="174" customFormat="1" ht="15.75">
      <c r="A52" s="170"/>
      <c r="B52" s="171"/>
      <c r="D52" s="152"/>
      <c r="E52" s="152"/>
    </row>
    <row r="53" spans="1:5" s="174" customFormat="1" ht="15.75">
      <c r="A53" s="170"/>
      <c r="B53" s="171"/>
      <c r="D53" s="152"/>
      <c r="E53" s="152"/>
    </row>
    <row r="54" spans="1:5" s="174" customFormat="1" ht="15.75">
      <c r="A54" s="170"/>
      <c r="B54" s="171"/>
      <c r="D54" s="152"/>
      <c r="E54" s="152"/>
    </row>
    <row r="55" spans="1:5" s="174" customFormat="1" ht="15.75">
      <c r="A55" s="170"/>
      <c r="B55" s="171"/>
      <c r="D55" s="152"/>
      <c r="E55" s="152"/>
    </row>
    <row r="56" spans="1:5" s="174" customFormat="1" ht="15.75">
      <c r="A56" s="170"/>
      <c r="B56" s="171"/>
      <c r="D56" s="152"/>
      <c r="E56" s="152"/>
    </row>
    <row r="57" spans="1:5" s="174" customFormat="1" ht="15.75">
      <c r="A57" s="170"/>
      <c r="B57" s="171"/>
      <c r="D57" s="152"/>
      <c r="E57" s="152"/>
    </row>
    <row r="58" spans="1:5" s="174" customFormat="1" ht="15.75">
      <c r="A58" s="170"/>
      <c r="B58" s="171"/>
      <c r="D58" s="152"/>
      <c r="E58" s="152"/>
    </row>
    <row r="59" spans="1:5" s="174" customFormat="1" ht="15.75">
      <c r="A59" s="170"/>
      <c r="B59" s="176"/>
      <c r="D59" s="152"/>
      <c r="E59" s="152"/>
    </row>
    <row r="60" spans="1:5" s="174" customFormat="1" ht="15.75">
      <c r="A60" s="170"/>
      <c r="B60" s="176"/>
      <c r="D60" s="152"/>
      <c r="E60" s="152"/>
    </row>
    <row r="61" spans="1:5" s="174" customFormat="1" ht="15.75">
      <c r="A61" s="170"/>
      <c r="B61" s="176"/>
      <c r="D61" s="152"/>
      <c r="E61" s="152"/>
    </row>
    <row r="62" spans="1:5" s="174" customFormat="1" ht="15.75">
      <c r="A62" s="170"/>
      <c r="B62" s="176"/>
      <c r="D62" s="152"/>
      <c r="E62" s="152"/>
    </row>
    <row r="63" spans="1:5" s="174" customFormat="1" ht="15.75">
      <c r="A63" s="150"/>
      <c r="B63" s="176"/>
      <c r="D63" s="152"/>
      <c r="E63" s="152"/>
    </row>
    <row r="64" spans="1:5" s="174" customFormat="1" ht="15.75">
      <c r="A64" s="150"/>
      <c r="B64" s="176"/>
      <c r="D64" s="152"/>
      <c r="E64" s="152"/>
    </row>
    <row r="65" spans="1:5" s="174" customFormat="1" ht="15.75">
      <c r="A65" s="150"/>
      <c r="B65" s="176"/>
      <c r="D65" s="152"/>
      <c r="E65" s="152"/>
    </row>
    <row r="66" spans="1:5" s="174" customFormat="1" ht="15.75">
      <c r="A66" s="150"/>
      <c r="B66" s="176"/>
      <c r="D66" s="152"/>
      <c r="E66" s="152"/>
    </row>
    <row r="67" spans="1:5" s="174" customFormat="1" ht="15.75">
      <c r="A67" s="150"/>
      <c r="B67" s="176"/>
      <c r="D67" s="152"/>
      <c r="E67" s="152"/>
    </row>
    <row r="68" spans="1:5" s="174" customFormat="1" ht="15.75">
      <c r="A68" s="150"/>
      <c r="B68" s="176"/>
      <c r="D68" s="152"/>
      <c r="E68" s="152"/>
    </row>
    <row r="69" spans="1:5" s="174" customFormat="1" ht="15.75">
      <c r="A69" s="150"/>
      <c r="B69" s="176"/>
      <c r="D69" s="152"/>
      <c r="E69" s="152"/>
    </row>
    <row r="70" spans="1:5" s="174" customFormat="1" ht="15.75">
      <c r="A70" s="150"/>
      <c r="B70" s="176"/>
      <c r="D70" s="152"/>
      <c r="E70" s="152"/>
    </row>
    <row r="71" spans="1:5" s="174" customFormat="1" ht="15.75">
      <c r="A71" s="150"/>
      <c r="B71" s="176"/>
      <c r="D71" s="152"/>
      <c r="E71" s="152"/>
    </row>
  </sheetData>
  <sheetProtection/>
  <mergeCells count="21">
    <mergeCell ref="B1:C1"/>
    <mergeCell ref="B2:C2"/>
    <mergeCell ref="B3:C3"/>
    <mergeCell ref="B4:C4"/>
    <mergeCell ref="B5:C5"/>
    <mergeCell ref="A36:A37"/>
    <mergeCell ref="B6:C6"/>
    <mergeCell ref="A28:A29"/>
    <mergeCell ref="A12:A14"/>
    <mergeCell ref="A30:A32"/>
    <mergeCell ref="B7:C7"/>
    <mergeCell ref="A24:A25"/>
    <mergeCell ref="A9:C9"/>
    <mergeCell ref="A33:A35"/>
    <mergeCell ref="A8:C8"/>
    <mergeCell ref="A38:B38"/>
    <mergeCell ref="A20:A21"/>
    <mergeCell ref="A15:A17"/>
    <mergeCell ref="A18:A19"/>
    <mergeCell ref="A22:A23"/>
    <mergeCell ref="A26:A27"/>
  </mergeCells>
  <printOptions/>
  <pageMargins left="0.984251968503937" right="0.1968503937007874" top="0.1968503937007874" bottom="0.3937007874015748" header="0.5118110236220472" footer="0.5118110236220472"/>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505"/>
  <sheetViews>
    <sheetView view="pageBreakPreview" zoomScale="60" zoomScaleNormal="75" zoomScalePageLayoutView="0" workbookViewId="0" topLeftCell="A1">
      <selection activeCell="B12" sqref="B12"/>
    </sheetView>
  </sheetViews>
  <sheetFormatPr defaultColWidth="9.140625" defaultRowHeight="12.75" outlineLevelCol="2"/>
  <cols>
    <col min="1" max="1" width="65.7109375" style="207" customWidth="1"/>
    <col min="2" max="2" width="10.421875" style="207" customWidth="1"/>
    <col min="3" max="3" width="8.421875" style="207" customWidth="1"/>
    <col min="4" max="4" width="15.28125" style="207" customWidth="1"/>
    <col min="5" max="5" width="11.7109375" style="207" customWidth="1"/>
    <col min="6" max="6" width="15.421875" style="207" customWidth="1" outlineLevel="2"/>
    <col min="7" max="7" width="0.13671875" style="207" customWidth="1" outlineLevel="2"/>
    <col min="8" max="16384" width="9.140625" style="207" customWidth="1"/>
  </cols>
  <sheetData>
    <row r="1" spans="2:7" ht="15.75">
      <c r="B1" s="265" t="s">
        <v>243</v>
      </c>
      <c r="C1" s="265"/>
      <c r="D1" s="265"/>
      <c r="E1" s="265"/>
      <c r="F1" s="265"/>
      <c r="G1" s="265"/>
    </row>
    <row r="2" spans="1:7" ht="15.75">
      <c r="A2" s="266" t="s">
        <v>473</v>
      </c>
      <c r="B2" s="267"/>
      <c r="C2" s="267"/>
      <c r="D2" s="267"/>
      <c r="E2" s="267"/>
      <c r="F2" s="267"/>
      <c r="G2" s="267"/>
    </row>
    <row r="3" spans="1:7" ht="15.75" customHeight="1">
      <c r="A3" s="266" t="s">
        <v>424</v>
      </c>
      <c r="B3" s="267"/>
      <c r="C3" s="267"/>
      <c r="D3" s="267"/>
      <c r="E3" s="267"/>
      <c r="F3" s="267"/>
      <c r="G3" s="267"/>
    </row>
    <row r="4" spans="1:7" ht="15.75">
      <c r="A4" s="266" t="s">
        <v>423</v>
      </c>
      <c r="B4" s="267"/>
      <c r="C4" s="267"/>
      <c r="D4" s="267"/>
      <c r="E4" s="267"/>
      <c r="F4" s="267"/>
      <c r="G4" s="267"/>
    </row>
    <row r="5" spans="1:7" ht="15.75">
      <c r="A5" s="266" t="s">
        <v>630</v>
      </c>
      <c r="B5" s="267"/>
      <c r="C5" s="267"/>
      <c r="D5" s="267"/>
      <c r="E5" s="267"/>
      <c r="F5" s="267"/>
      <c r="G5" s="267"/>
    </row>
    <row r="6" spans="1:7" ht="15.75">
      <c r="A6" s="266" t="s">
        <v>663</v>
      </c>
      <c r="B6" s="267"/>
      <c r="C6" s="267"/>
      <c r="D6" s="267"/>
      <c r="E6" s="267"/>
      <c r="F6" s="267"/>
      <c r="G6" s="267"/>
    </row>
    <row r="7" spans="1:7" ht="15.75">
      <c r="A7" s="208"/>
      <c r="B7" s="209"/>
      <c r="C7" s="209"/>
      <c r="D7" s="209"/>
      <c r="E7" s="209"/>
      <c r="F7" s="209"/>
      <c r="G7" s="209"/>
    </row>
    <row r="8" spans="1:7" ht="15.75">
      <c r="A8" s="208"/>
      <c r="B8" s="209"/>
      <c r="C8" s="209"/>
      <c r="D8" s="209"/>
      <c r="E8" s="209"/>
      <c r="F8" s="209"/>
      <c r="G8" s="209"/>
    </row>
    <row r="10" spans="1:6" ht="54.75" customHeight="1">
      <c r="A10" s="259" t="s">
        <v>648</v>
      </c>
      <c r="B10" s="260"/>
      <c r="C10" s="260"/>
      <c r="D10" s="260"/>
      <c r="E10" s="260"/>
      <c r="F10" s="260"/>
    </row>
    <row r="11" spans="5:6" ht="15.75">
      <c r="E11" s="210"/>
      <c r="F11" s="210" t="s">
        <v>103</v>
      </c>
    </row>
    <row r="12" spans="1:7" ht="157.5">
      <c r="A12" s="211" t="s">
        <v>104</v>
      </c>
      <c r="B12" s="211" t="s">
        <v>105</v>
      </c>
      <c r="C12" s="211" t="s">
        <v>106</v>
      </c>
      <c r="D12" s="211" t="s">
        <v>107</v>
      </c>
      <c r="E12" s="211" t="s">
        <v>108</v>
      </c>
      <c r="F12" s="211" t="s">
        <v>198</v>
      </c>
      <c r="G12" s="212" t="s">
        <v>109</v>
      </c>
    </row>
    <row r="13" spans="1:6" s="214" customFormat="1" ht="15.75" customHeight="1">
      <c r="A13" s="1" t="s">
        <v>110</v>
      </c>
      <c r="B13" s="2" t="s">
        <v>111</v>
      </c>
      <c r="C13" s="2"/>
      <c r="D13" s="2"/>
      <c r="E13" s="2"/>
      <c r="F13" s="213">
        <f>F14+F25+F48+F59+F68</f>
        <v>23073.2339</v>
      </c>
    </row>
    <row r="14" spans="1:7" s="214" customFormat="1" ht="42.75" customHeight="1">
      <c r="A14" s="1" t="s">
        <v>112</v>
      </c>
      <c r="B14" s="2" t="s">
        <v>111</v>
      </c>
      <c r="C14" s="2" t="s">
        <v>113</v>
      </c>
      <c r="D14" s="2"/>
      <c r="E14" s="2"/>
      <c r="F14" s="215">
        <f>F15</f>
        <v>973.74109</v>
      </c>
      <c r="G14" s="261" t="s">
        <v>114</v>
      </c>
    </row>
    <row r="15" spans="1:7" ht="61.5" customHeight="1">
      <c r="A15" s="3" t="s">
        <v>115</v>
      </c>
      <c r="B15" s="4" t="s">
        <v>111</v>
      </c>
      <c r="C15" s="4" t="s">
        <v>113</v>
      </c>
      <c r="D15" s="4" t="s">
        <v>116</v>
      </c>
      <c r="E15" s="4"/>
      <c r="F15" s="217">
        <f>F16</f>
        <v>973.74109</v>
      </c>
      <c r="G15" s="256"/>
    </row>
    <row r="16" spans="1:7" ht="15.75" customHeight="1">
      <c r="A16" s="3" t="s">
        <v>117</v>
      </c>
      <c r="B16" s="4" t="s">
        <v>111</v>
      </c>
      <c r="C16" s="4" t="s">
        <v>113</v>
      </c>
      <c r="D16" s="4" t="s">
        <v>118</v>
      </c>
      <c r="E16" s="4"/>
      <c r="F16" s="217">
        <f>F17</f>
        <v>973.74109</v>
      </c>
      <c r="G16" s="256"/>
    </row>
    <row r="17" spans="1:7" ht="34.5" customHeight="1">
      <c r="A17" s="3" t="s">
        <v>119</v>
      </c>
      <c r="B17" s="4" t="s">
        <v>111</v>
      </c>
      <c r="C17" s="4" t="s">
        <v>113</v>
      </c>
      <c r="D17" s="4" t="s">
        <v>120</v>
      </c>
      <c r="E17" s="4"/>
      <c r="F17" s="217">
        <f>F18+F22</f>
        <v>973.74109</v>
      </c>
      <c r="G17" s="256"/>
    </row>
    <row r="18" spans="1:7" ht="135" customHeight="1">
      <c r="A18" s="3" t="s">
        <v>246</v>
      </c>
      <c r="B18" s="4" t="s">
        <v>111</v>
      </c>
      <c r="C18" s="4" t="s">
        <v>113</v>
      </c>
      <c r="D18" s="4" t="s">
        <v>120</v>
      </c>
      <c r="E18" s="4" t="s">
        <v>201</v>
      </c>
      <c r="F18" s="217">
        <f>F19</f>
        <v>973.74109</v>
      </c>
      <c r="G18" s="256"/>
    </row>
    <row r="19" spans="1:7" ht="34.5" customHeight="1">
      <c r="A19" s="3" t="s">
        <v>208</v>
      </c>
      <c r="B19" s="4" t="s">
        <v>111</v>
      </c>
      <c r="C19" s="4" t="s">
        <v>113</v>
      </c>
      <c r="D19" s="4" t="s">
        <v>120</v>
      </c>
      <c r="E19" s="4" t="s">
        <v>202</v>
      </c>
      <c r="F19" s="217">
        <f>F20+F21</f>
        <v>973.74109</v>
      </c>
      <c r="G19" s="256"/>
    </row>
    <row r="20" spans="1:7" ht="39.75" customHeight="1">
      <c r="A20" s="3" t="s">
        <v>209</v>
      </c>
      <c r="B20" s="4" t="s">
        <v>111</v>
      </c>
      <c r="C20" s="4" t="s">
        <v>113</v>
      </c>
      <c r="D20" s="4" t="s">
        <v>120</v>
      </c>
      <c r="E20" s="4" t="s">
        <v>203</v>
      </c>
      <c r="F20" s="217">
        <f>885.49+205.32+38.278+12.65309-168</f>
        <v>973.74109</v>
      </c>
      <c r="G20" s="256"/>
    </row>
    <row r="21" spans="1:7" ht="0.75" customHeight="1" hidden="1">
      <c r="A21" s="3" t="s">
        <v>210</v>
      </c>
      <c r="B21" s="4" t="s">
        <v>111</v>
      </c>
      <c r="C21" s="4" t="s">
        <v>113</v>
      </c>
      <c r="D21" s="4" t="s">
        <v>120</v>
      </c>
      <c r="E21" s="4" t="s">
        <v>204</v>
      </c>
      <c r="F21" s="217">
        <f>40-12.7-27.3</f>
        <v>0</v>
      </c>
      <c r="G21" s="256"/>
    </row>
    <row r="22" spans="1:7" ht="34.5" customHeight="1" hidden="1">
      <c r="A22" s="3" t="s">
        <v>211</v>
      </c>
      <c r="B22" s="4" t="s">
        <v>111</v>
      </c>
      <c r="C22" s="4" t="s">
        <v>113</v>
      </c>
      <c r="D22" s="4" t="s">
        <v>120</v>
      </c>
      <c r="E22" s="4" t="s">
        <v>205</v>
      </c>
      <c r="F22" s="217">
        <f>F23</f>
        <v>0</v>
      </c>
      <c r="G22" s="256"/>
    </row>
    <row r="23" spans="1:7" ht="57.75" customHeight="1" hidden="1">
      <c r="A23" s="3" t="s">
        <v>212</v>
      </c>
      <c r="B23" s="4" t="s">
        <v>111</v>
      </c>
      <c r="C23" s="4" t="s">
        <v>113</v>
      </c>
      <c r="D23" s="4" t="s">
        <v>120</v>
      </c>
      <c r="E23" s="4" t="s">
        <v>206</v>
      </c>
      <c r="F23" s="217">
        <f>F24</f>
        <v>0</v>
      </c>
      <c r="G23" s="256"/>
    </row>
    <row r="24" spans="1:7" ht="63.75" customHeight="1" hidden="1">
      <c r="A24" s="3" t="s">
        <v>213</v>
      </c>
      <c r="B24" s="4" t="s">
        <v>111</v>
      </c>
      <c r="C24" s="4" t="s">
        <v>113</v>
      </c>
      <c r="D24" s="4" t="s">
        <v>120</v>
      </c>
      <c r="E24" s="4" t="s">
        <v>207</v>
      </c>
      <c r="F24" s="217"/>
      <c r="G24" s="256"/>
    </row>
    <row r="25" spans="1:7" s="214" customFormat="1" ht="47.25">
      <c r="A25" s="8" t="s">
        <v>179</v>
      </c>
      <c r="B25" s="2" t="s">
        <v>111</v>
      </c>
      <c r="C25" s="2" t="s">
        <v>143</v>
      </c>
      <c r="D25" s="2"/>
      <c r="E25" s="2"/>
      <c r="F25" s="218">
        <f>F26+F39</f>
        <v>1843.1978199999999</v>
      </c>
      <c r="G25" s="219"/>
    </row>
    <row r="26" spans="1:7" ht="47.25">
      <c r="A26" s="5" t="s">
        <v>115</v>
      </c>
      <c r="B26" s="4" t="s">
        <v>111</v>
      </c>
      <c r="C26" s="4" t="s">
        <v>143</v>
      </c>
      <c r="D26" s="4" t="s">
        <v>116</v>
      </c>
      <c r="E26" s="4"/>
      <c r="F26" s="217">
        <f>F27</f>
        <v>932.77382</v>
      </c>
      <c r="G26" s="220"/>
    </row>
    <row r="27" spans="1:7" ht="15.75">
      <c r="A27" s="5" t="s">
        <v>123</v>
      </c>
      <c r="B27" s="4" t="s">
        <v>111</v>
      </c>
      <c r="C27" s="4" t="s">
        <v>143</v>
      </c>
      <c r="D27" s="4" t="s">
        <v>124</v>
      </c>
      <c r="E27" s="4"/>
      <c r="F27" s="217">
        <f>F28</f>
        <v>932.77382</v>
      </c>
      <c r="G27" s="220"/>
    </row>
    <row r="28" spans="1:7" ht="44.25" customHeight="1">
      <c r="A28" s="5" t="s">
        <v>125</v>
      </c>
      <c r="B28" s="4" t="s">
        <v>111</v>
      </c>
      <c r="C28" s="4" t="s">
        <v>143</v>
      </c>
      <c r="D28" s="4" t="s">
        <v>126</v>
      </c>
      <c r="E28" s="4"/>
      <c r="F28" s="217">
        <f>F29+F33+F36</f>
        <v>932.77382</v>
      </c>
      <c r="G28" s="220"/>
    </row>
    <row r="29" spans="1:7" ht="78.75">
      <c r="A29" s="3" t="s">
        <v>246</v>
      </c>
      <c r="B29" s="4" t="s">
        <v>111</v>
      </c>
      <c r="C29" s="4" t="s">
        <v>143</v>
      </c>
      <c r="D29" s="4" t="s">
        <v>126</v>
      </c>
      <c r="E29" s="4" t="s">
        <v>201</v>
      </c>
      <c r="F29" s="217">
        <f>F30</f>
        <v>928.77372</v>
      </c>
      <c r="G29" s="220"/>
    </row>
    <row r="30" spans="1:7" ht="15.75">
      <c r="A30" s="3" t="s">
        <v>208</v>
      </c>
      <c r="B30" s="4" t="s">
        <v>111</v>
      </c>
      <c r="C30" s="4" t="s">
        <v>143</v>
      </c>
      <c r="D30" s="4" t="s">
        <v>126</v>
      </c>
      <c r="E30" s="4" t="s">
        <v>202</v>
      </c>
      <c r="F30" s="217">
        <f>F31+F32</f>
        <v>928.77372</v>
      </c>
      <c r="G30" s="220"/>
    </row>
    <row r="31" spans="1:7" ht="15.75">
      <c r="A31" s="3" t="s">
        <v>209</v>
      </c>
      <c r="B31" s="4" t="s">
        <v>111</v>
      </c>
      <c r="C31" s="4" t="s">
        <v>143</v>
      </c>
      <c r="D31" s="4" t="s">
        <v>126</v>
      </c>
      <c r="E31" s="4" t="s">
        <v>203</v>
      </c>
      <c r="F31" s="217">
        <f>795.6+240.3+14.24372-137.5</f>
        <v>912.64372</v>
      </c>
      <c r="G31" s="220"/>
    </row>
    <row r="32" spans="1:7" ht="31.5">
      <c r="A32" s="3" t="s">
        <v>210</v>
      </c>
      <c r="B32" s="4" t="s">
        <v>111</v>
      </c>
      <c r="C32" s="4" t="s">
        <v>143</v>
      </c>
      <c r="D32" s="4" t="s">
        <v>126</v>
      </c>
      <c r="E32" s="4" t="s">
        <v>204</v>
      </c>
      <c r="F32" s="217">
        <f>44.2-14.3-13.77</f>
        <v>16.130000000000003</v>
      </c>
      <c r="G32" s="220"/>
    </row>
    <row r="33" spans="1:7" ht="15.75">
      <c r="A33" s="3" t="s">
        <v>211</v>
      </c>
      <c r="B33" s="4" t="s">
        <v>111</v>
      </c>
      <c r="C33" s="4" t="s">
        <v>143</v>
      </c>
      <c r="D33" s="4" t="s">
        <v>126</v>
      </c>
      <c r="E33" s="4" t="s">
        <v>205</v>
      </c>
      <c r="F33" s="217">
        <f>F34</f>
        <v>4.0001</v>
      </c>
      <c r="G33" s="220"/>
    </row>
    <row r="34" spans="1:7" ht="47.25">
      <c r="A34" s="3" t="s">
        <v>212</v>
      </c>
      <c r="B34" s="4" t="s">
        <v>111</v>
      </c>
      <c r="C34" s="4" t="s">
        <v>143</v>
      </c>
      <c r="D34" s="4" t="s">
        <v>126</v>
      </c>
      <c r="E34" s="4" t="s">
        <v>206</v>
      </c>
      <c r="F34" s="217">
        <f>F35</f>
        <v>4.0001</v>
      </c>
      <c r="G34" s="220"/>
    </row>
    <row r="35" spans="1:7" ht="45.75" customHeight="1">
      <c r="A35" s="3" t="s">
        <v>213</v>
      </c>
      <c r="B35" s="4" t="s">
        <v>111</v>
      </c>
      <c r="C35" s="4" t="s">
        <v>143</v>
      </c>
      <c r="D35" s="4" t="s">
        <v>126</v>
      </c>
      <c r="E35" s="4" t="s">
        <v>207</v>
      </c>
      <c r="F35" s="217">
        <f>27-22.9999</f>
        <v>4.0001</v>
      </c>
      <c r="G35" s="220"/>
    </row>
    <row r="36" spans="1:7" ht="15.75" hidden="1">
      <c r="A36" s="3" t="s">
        <v>217</v>
      </c>
      <c r="B36" s="4" t="s">
        <v>111</v>
      </c>
      <c r="C36" s="4" t="s">
        <v>143</v>
      </c>
      <c r="D36" s="4" t="s">
        <v>126</v>
      </c>
      <c r="E36" s="9" t="s">
        <v>214</v>
      </c>
      <c r="F36" s="217">
        <f>F37</f>
        <v>0</v>
      </c>
      <c r="G36" s="220"/>
    </row>
    <row r="37" spans="1:7" ht="15.75" hidden="1">
      <c r="A37" s="3" t="s">
        <v>218</v>
      </c>
      <c r="B37" s="4" t="s">
        <v>111</v>
      </c>
      <c r="C37" s="4" t="s">
        <v>143</v>
      </c>
      <c r="D37" s="4" t="s">
        <v>126</v>
      </c>
      <c r="E37" s="9" t="s">
        <v>215</v>
      </c>
      <c r="F37" s="217">
        <f>F38</f>
        <v>0</v>
      </c>
      <c r="G37" s="220"/>
    </row>
    <row r="38" spans="1:7" ht="15.75" hidden="1">
      <c r="A38" s="3" t="s">
        <v>221</v>
      </c>
      <c r="B38" s="4" t="s">
        <v>111</v>
      </c>
      <c r="C38" s="4" t="s">
        <v>143</v>
      </c>
      <c r="D38" s="4" t="s">
        <v>126</v>
      </c>
      <c r="E38" s="9" t="s">
        <v>216</v>
      </c>
      <c r="F38" s="217"/>
      <c r="G38" s="220"/>
    </row>
    <row r="39" spans="1:7" ht="31.5">
      <c r="A39" s="221" t="s">
        <v>180</v>
      </c>
      <c r="B39" s="4" t="s">
        <v>111</v>
      </c>
      <c r="C39" s="4" t="s">
        <v>143</v>
      </c>
      <c r="D39" s="4" t="s">
        <v>181</v>
      </c>
      <c r="E39" s="4"/>
      <c r="F39" s="217">
        <f>F40</f>
        <v>910.424</v>
      </c>
      <c r="G39" s="262" t="s">
        <v>182</v>
      </c>
    </row>
    <row r="40" spans="1:7" ht="31.5">
      <c r="A40" s="5" t="s">
        <v>183</v>
      </c>
      <c r="B40" s="4" t="s">
        <v>111</v>
      </c>
      <c r="C40" s="4" t="s">
        <v>143</v>
      </c>
      <c r="D40" s="4" t="s">
        <v>184</v>
      </c>
      <c r="E40" s="4"/>
      <c r="F40" s="217">
        <f>F41+F45</f>
        <v>910.424</v>
      </c>
      <c r="G40" s="262"/>
    </row>
    <row r="41" spans="1:7" ht="78.75">
      <c r="A41" s="3" t="s">
        <v>246</v>
      </c>
      <c r="B41" s="4" t="s">
        <v>111</v>
      </c>
      <c r="C41" s="4" t="s">
        <v>143</v>
      </c>
      <c r="D41" s="4" t="s">
        <v>184</v>
      </c>
      <c r="E41" s="4" t="s">
        <v>201</v>
      </c>
      <c r="F41" s="217">
        <f>F42</f>
        <v>910.424</v>
      </c>
      <c r="G41" s="262"/>
    </row>
    <row r="42" spans="1:7" ht="15.75">
      <c r="A42" s="3" t="s">
        <v>208</v>
      </c>
      <c r="B42" s="4" t="s">
        <v>111</v>
      </c>
      <c r="C42" s="4" t="s">
        <v>143</v>
      </c>
      <c r="D42" s="4" t="s">
        <v>184</v>
      </c>
      <c r="E42" s="4" t="s">
        <v>202</v>
      </c>
      <c r="F42" s="217">
        <f>F43+F44</f>
        <v>910.424</v>
      </c>
      <c r="G42" s="220"/>
    </row>
    <row r="43" spans="1:7" ht="15.75">
      <c r="A43" s="3" t="s">
        <v>209</v>
      </c>
      <c r="B43" s="4" t="s">
        <v>111</v>
      </c>
      <c r="C43" s="4" t="s">
        <v>143</v>
      </c>
      <c r="D43" s="4" t="s">
        <v>184</v>
      </c>
      <c r="E43" s="4" t="s">
        <v>203</v>
      </c>
      <c r="F43" s="217">
        <f>705.46+186.964+10</f>
        <v>902.424</v>
      </c>
      <c r="G43" s="220"/>
    </row>
    <row r="44" spans="1:7" ht="30.75" customHeight="1">
      <c r="A44" s="3" t="s">
        <v>210</v>
      </c>
      <c r="B44" s="4" t="s">
        <v>111</v>
      </c>
      <c r="C44" s="4" t="s">
        <v>143</v>
      </c>
      <c r="D44" s="4" t="s">
        <v>184</v>
      </c>
      <c r="E44" s="4" t="s">
        <v>204</v>
      </c>
      <c r="F44" s="217">
        <f>33.4-20-3.4-2</f>
        <v>7.999999999999998</v>
      </c>
      <c r="G44" s="220"/>
    </row>
    <row r="45" spans="1:7" ht="15.75" hidden="1">
      <c r="A45" s="3" t="s">
        <v>211</v>
      </c>
      <c r="B45" s="4" t="s">
        <v>111</v>
      </c>
      <c r="C45" s="4" t="s">
        <v>143</v>
      </c>
      <c r="D45" s="4" t="s">
        <v>184</v>
      </c>
      <c r="E45" s="4" t="s">
        <v>205</v>
      </c>
      <c r="F45" s="217">
        <f>F46</f>
        <v>0</v>
      </c>
      <c r="G45" s="220"/>
    </row>
    <row r="46" spans="1:7" ht="52.5" customHeight="1" hidden="1">
      <c r="A46" s="3" t="s">
        <v>251</v>
      </c>
      <c r="B46" s="4" t="s">
        <v>111</v>
      </c>
      <c r="C46" s="4" t="s">
        <v>143</v>
      </c>
      <c r="D46" s="4" t="s">
        <v>184</v>
      </c>
      <c r="E46" s="4" t="s">
        <v>206</v>
      </c>
      <c r="F46" s="217">
        <f>F47</f>
        <v>0</v>
      </c>
      <c r="G46" s="220"/>
    </row>
    <row r="47" spans="1:7" ht="47.25" hidden="1">
      <c r="A47" s="3" t="s">
        <v>213</v>
      </c>
      <c r="B47" s="4" t="s">
        <v>111</v>
      </c>
      <c r="C47" s="4" t="s">
        <v>143</v>
      </c>
      <c r="D47" s="4" t="s">
        <v>184</v>
      </c>
      <c r="E47" s="4" t="s">
        <v>207</v>
      </c>
      <c r="F47" s="217">
        <f>55-55</f>
        <v>0</v>
      </c>
      <c r="G47" s="220"/>
    </row>
    <row r="48" spans="1:7" s="223" customFormat="1" ht="94.5" customHeight="1">
      <c r="A48" s="222" t="s">
        <v>121</v>
      </c>
      <c r="B48" s="6" t="s">
        <v>111</v>
      </c>
      <c r="C48" s="6" t="s">
        <v>122</v>
      </c>
      <c r="D48" s="2"/>
      <c r="E48" s="6"/>
      <c r="F48" s="215">
        <f>F49</f>
        <v>7629.405</v>
      </c>
      <c r="G48" s="204"/>
    </row>
    <row r="49" spans="1:7" s="216" customFormat="1" ht="31.5" customHeight="1">
      <c r="A49" s="5" t="s">
        <v>115</v>
      </c>
      <c r="B49" s="4" t="s">
        <v>111</v>
      </c>
      <c r="C49" s="4" t="s">
        <v>122</v>
      </c>
      <c r="D49" s="4" t="s">
        <v>116</v>
      </c>
      <c r="E49" s="4"/>
      <c r="F49" s="224">
        <f>F50</f>
        <v>7629.405</v>
      </c>
      <c r="G49" s="205"/>
    </row>
    <row r="50" spans="1:7" s="216" customFormat="1" ht="31.5" customHeight="1">
      <c r="A50" s="5" t="s">
        <v>123</v>
      </c>
      <c r="B50" s="4" t="s">
        <v>111</v>
      </c>
      <c r="C50" s="4" t="s">
        <v>122</v>
      </c>
      <c r="D50" s="4" t="s">
        <v>124</v>
      </c>
      <c r="E50" s="4"/>
      <c r="F50" s="224">
        <f>F51</f>
        <v>7629.405</v>
      </c>
      <c r="G50" s="205"/>
    </row>
    <row r="51" spans="1:7" s="216" customFormat="1" ht="31.5" customHeight="1">
      <c r="A51" s="5" t="s">
        <v>125</v>
      </c>
      <c r="B51" s="4" t="s">
        <v>111</v>
      </c>
      <c r="C51" s="4" t="s">
        <v>122</v>
      </c>
      <c r="D51" s="4" t="s">
        <v>126</v>
      </c>
      <c r="E51" s="4"/>
      <c r="F51" s="224">
        <f>F52+F56</f>
        <v>7629.405</v>
      </c>
      <c r="G51" s="205"/>
    </row>
    <row r="52" spans="1:7" s="216" customFormat="1" ht="104.25" customHeight="1">
      <c r="A52" s="3" t="s">
        <v>246</v>
      </c>
      <c r="B52" s="4" t="s">
        <v>111</v>
      </c>
      <c r="C52" s="4" t="s">
        <v>122</v>
      </c>
      <c r="D52" s="4" t="s">
        <v>126</v>
      </c>
      <c r="E52" s="4" t="s">
        <v>201</v>
      </c>
      <c r="F52" s="224">
        <f>F53</f>
        <v>7496.605</v>
      </c>
      <c r="G52" s="205"/>
    </row>
    <row r="53" spans="1:7" s="216" customFormat="1" ht="31.5" customHeight="1">
      <c r="A53" s="3" t="s">
        <v>208</v>
      </c>
      <c r="B53" s="4" t="s">
        <v>111</v>
      </c>
      <c r="C53" s="4" t="s">
        <v>122</v>
      </c>
      <c r="D53" s="4" t="s">
        <v>126</v>
      </c>
      <c r="E53" s="4" t="s">
        <v>202</v>
      </c>
      <c r="F53" s="224">
        <f>F54+F55</f>
        <v>7496.605</v>
      </c>
      <c r="G53" s="205"/>
    </row>
    <row r="54" spans="1:7" s="216" customFormat="1" ht="31.5" customHeight="1">
      <c r="A54" s="3" t="s">
        <v>209</v>
      </c>
      <c r="B54" s="4" t="s">
        <v>111</v>
      </c>
      <c r="C54" s="4" t="s">
        <v>122</v>
      </c>
      <c r="D54" s="4" t="s">
        <v>126</v>
      </c>
      <c r="E54" s="4" t="s">
        <v>203</v>
      </c>
      <c r="F54" s="224">
        <f>4806.91+1451.695+84+360+678</f>
        <v>7380.605</v>
      </c>
      <c r="G54" s="205"/>
    </row>
    <row r="55" spans="1:7" s="216" customFormat="1" ht="57.75" customHeight="1">
      <c r="A55" s="3" t="s">
        <v>210</v>
      </c>
      <c r="B55" s="4" t="s">
        <v>111</v>
      </c>
      <c r="C55" s="4" t="s">
        <v>122</v>
      </c>
      <c r="D55" s="4" t="s">
        <v>126</v>
      </c>
      <c r="E55" s="4" t="s">
        <v>204</v>
      </c>
      <c r="F55" s="224">
        <f>120-4</f>
        <v>116</v>
      </c>
      <c r="G55" s="205"/>
    </row>
    <row r="56" spans="1:7" s="216" customFormat="1" ht="44.25" customHeight="1">
      <c r="A56" s="3" t="s">
        <v>211</v>
      </c>
      <c r="B56" s="4" t="s">
        <v>111</v>
      </c>
      <c r="C56" s="4" t="s">
        <v>122</v>
      </c>
      <c r="D56" s="4" t="s">
        <v>126</v>
      </c>
      <c r="E56" s="4" t="s">
        <v>205</v>
      </c>
      <c r="F56" s="224">
        <f>F57</f>
        <v>132.8</v>
      </c>
      <c r="G56" s="205"/>
    </row>
    <row r="57" spans="1:7" s="216" customFormat="1" ht="60" customHeight="1">
      <c r="A57" s="3" t="s">
        <v>251</v>
      </c>
      <c r="B57" s="4" t="s">
        <v>111</v>
      </c>
      <c r="C57" s="4" t="s">
        <v>122</v>
      </c>
      <c r="D57" s="4" t="s">
        <v>126</v>
      </c>
      <c r="E57" s="4" t="s">
        <v>206</v>
      </c>
      <c r="F57" s="224">
        <f>F58</f>
        <v>132.8</v>
      </c>
      <c r="G57" s="205"/>
    </row>
    <row r="58" spans="1:7" s="216" customFormat="1" ht="48" customHeight="1">
      <c r="A58" s="3" t="s">
        <v>213</v>
      </c>
      <c r="B58" s="4" t="s">
        <v>111</v>
      </c>
      <c r="C58" s="4" t="s">
        <v>122</v>
      </c>
      <c r="D58" s="4" t="s">
        <v>126</v>
      </c>
      <c r="E58" s="4" t="s">
        <v>207</v>
      </c>
      <c r="F58" s="224">
        <f>161.5-28.7</f>
        <v>132.8</v>
      </c>
      <c r="G58" s="205"/>
    </row>
    <row r="59" spans="1:7" s="223" customFormat="1" ht="20.25" customHeight="1">
      <c r="A59" s="225" t="s">
        <v>127</v>
      </c>
      <c r="B59" s="2" t="s">
        <v>111</v>
      </c>
      <c r="C59" s="2" t="s">
        <v>193</v>
      </c>
      <c r="D59" s="2"/>
      <c r="E59" s="2"/>
      <c r="F59" s="218">
        <f>F60</f>
        <v>70</v>
      </c>
      <c r="G59" s="204"/>
    </row>
    <row r="60" spans="1:7" s="216" customFormat="1" ht="18.75" customHeight="1">
      <c r="A60" s="7" t="s">
        <v>127</v>
      </c>
      <c r="B60" s="4" t="s">
        <v>111</v>
      </c>
      <c r="C60" s="4" t="s">
        <v>193</v>
      </c>
      <c r="D60" s="4" t="s">
        <v>129</v>
      </c>
      <c r="E60" s="4"/>
      <c r="F60" s="217">
        <f>F61</f>
        <v>70</v>
      </c>
      <c r="G60" s="205"/>
    </row>
    <row r="61" spans="1:7" s="216" customFormat="1" ht="31.5" customHeight="1">
      <c r="A61" s="7" t="s">
        <v>130</v>
      </c>
      <c r="B61" s="4" t="s">
        <v>111</v>
      </c>
      <c r="C61" s="4" t="s">
        <v>193</v>
      </c>
      <c r="D61" s="4" t="s">
        <v>131</v>
      </c>
      <c r="E61" s="4"/>
      <c r="F61" s="217">
        <f>F62</f>
        <v>70</v>
      </c>
      <c r="G61" s="205"/>
    </row>
    <row r="62" spans="1:7" s="216" customFormat="1" ht="38.25" customHeight="1">
      <c r="A62" s="7" t="s">
        <v>132</v>
      </c>
      <c r="B62" s="4" t="s">
        <v>111</v>
      </c>
      <c r="C62" s="4" t="s">
        <v>193</v>
      </c>
      <c r="D62" s="4" t="s">
        <v>133</v>
      </c>
      <c r="E62" s="4"/>
      <c r="F62" s="217">
        <f>F63+F65</f>
        <v>70</v>
      </c>
      <c r="G62" s="205" t="s">
        <v>649</v>
      </c>
    </row>
    <row r="63" spans="1:7" s="216" customFormat="1" ht="20.25" customHeight="1">
      <c r="A63" s="7" t="s">
        <v>217</v>
      </c>
      <c r="B63" s="4" t="s">
        <v>111</v>
      </c>
      <c r="C63" s="4" t="s">
        <v>193</v>
      </c>
      <c r="D63" s="4" t="s">
        <v>133</v>
      </c>
      <c r="E63" s="4" t="s">
        <v>214</v>
      </c>
      <c r="F63" s="224">
        <f>F64</f>
        <v>50</v>
      </c>
      <c r="G63" s="205"/>
    </row>
    <row r="64" spans="1:7" s="216" customFormat="1" ht="20.25" customHeight="1">
      <c r="A64" s="7" t="s">
        <v>220</v>
      </c>
      <c r="B64" s="4" t="s">
        <v>111</v>
      </c>
      <c r="C64" s="4" t="s">
        <v>193</v>
      </c>
      <c r="D64" s="4" t="s">
        <v>133</v>
      </c>
      <c r="E64" s="4" t="s">
        <v>219</v>
      </c>
      <c r="F64" s="224">
        <v>50</v>
      </c>
      <c r="G64" s="205"/>
    </row>
    <row r="65" spans="1:7" s="216" customFormat="1" ht="63" customHeight="1">
      <c r="A65" s="7" t="s">
        <v>134</v>
      </c>
      <c r="B65" s="4" t="s">
        <v>111</v>
      </c>
      <c r="C65" s="4" t="s">
        <v>193</v>
      </c>
      <c r="D65" s="4" t="s">
        <v>135</v>
      </c>
      <c r="E65" s="4"/>
      <c r="F65" s="224">
        <f>F66</f>
        <v>20</v>
      </c>
      <c r="G65" s="205"/>
    </row>
    <row r="66" spans="1:7" ht="15.75">
      <c r="A66" s="7" t="s">
        <v>217</v>
      </c>
      <c r="B66" s="4" t="s">
        <v>111</v>
      </c>
      <c r="C66" s="4" t="s">
        <v>193</v>
      </c>
      <c r="D66" s="4" t="s">
        <v>135</v>
      </c>
      <c r="E66" s="4" t="s">
        <v>214</v>
      </c>
      <c r="F66" s="217">
        <f>F67</f>
        <v>20</v>
      </c>
      <c r="G66" s="226"/>
    </row>
    <row r="67" spans="1:7" ht="15.75">
      <c r="A67" s="7" t="s">
        <v>220</v>
      </c>
      <c r="B67" s="4" t="s">
        <v>111</v>
      </c>
      <c r="C67" s="4" t="s">
        <v>193</v>
      </c>
      <c r="D67" s="4" t="s">
        <v>135</v>
      </c>
      <c r="E67" s="4" t="s">
        <v>219</v>
      </c>
      <c r="F67" s="217">
        <v>20</v>
      </c>
      <c r="G67" s="226"/>
    </row>
    <row r="68" spans="1:7" ht="15.75">
      <c r="A68" s="8" t="s">
        <v>136</v>
      </c>
      <c r="B68" s="2" t="s">
        <v>111</v>
      </c>
      <c r="C68" s="2" t="s">
        <v>194</v>
      </c>
      <c r="D68" s="9"/>
      <c r="E68" s="4"/>
      <c r="F68" s="218">
        <f>F69+F87+F95+F117+F106+F112</f>
        <v>12556.889990000001</v>
      </c>
      <c r="G68" s="226"/>
    </row>
    <row r="69" spans="1:7" ht="53.25" customHeight="1">
      <c r="A69" s="7" t="s">
        <v>115</v>
      </c>
      <c r="B69" s="4" t="s">
        <v>111</v>
      </c>
      <c r="C69" s="4" t="s">
        <v>194</v>
      </c>
      <c r="D69" s="4" t="s">
        <v>116</v>
      </c>
      <c r="E69" s="4"/>
      <c r="F69" s="217">
        <f>F75+F70</f>
        <v>8095.09</v>
      </c>
      <c r="G69" s="226"/>
    </row>
    <row r="70" spans="1:7" ht="36" customHeight="1">
      <c r="A70" s="7" t="s">
        <v>123</v>
      </c>
      <c r="B70" s="4" t="s">
        <v>111</v>
      </c>
      <c r="C70" s="4" t="s">
        <v>194</v>
      </c>
      <c r="D70" s="4" t="s">
        <v>124</v>
      </c>
      <c r="E70" s="4"/>
      <c r="F70" s="217">
        <f>F71</f>
        <v>4</v>
      </c>
      <c r="G70" s="226"/>
    </row>
    <row r="71" spans="1:7" ht="116.25" customHeight="1">
      <c r="A71" s="7" t="s">
        <v>622</v>
      </c>
      <c r="B71" s="4" t="s">
        <v>111</v>
      </c>
      <c r="C71" s="4" t="s">
        <v>194</v>
      </c>
      <c r="D71" s="4" t="s">
        <v>621</v>
      </c>
      <c r="E71" s="4"/>
      <c r="F71" s="217">
        <f>F72</f>
        <v>4</v>
      </c>
      <c r="G71" s="226"/>
    </row>
    <row r="72" spans="1:7" ht="53.25" customHeight="1">
      <c r="A72" s="3" t="s">
        <v>211</v>
      </c>
      <c r="B72" s="4" t="s">
        <v>111</v>
      </c>
      <c r="C72" s="4" t="s">
        <v>194</v>
      </c>
      <c r="D72" s="4" t="s">
        <v>621</v>
      </c>
      <c r="E72" s="4" t="s">
        <v>205</v>
      </c>
      <c r="F72" s="217">
        <f>F73</f>
        <v>4</v>
      </c>
      <c r="G72" s="226"/>
    </row>
    <row r="73" spans="1:7" ht="53.25" customHeight="1">
      <c r="A73" s="3" t="s">
        <v>251</v>
      </c>
      <c r="B73" s="4" t="s">
        <v>111</v>
      </c>
      <c r="C73" s="4" t="s">
        <v>194</v>
      </c>
      <c r="D73" s="4" t="s">
        <v>621</v>
      </c>
      <c r="E73" s="4" t="s">
        <v>206</v>
      </c>
      <c r="F73" s="217">
        <f>F74</f>
        <v>4</v>
      </c>
      <c r="G73" s="226"/>
    </row>
    <row r="74" spans="1:7" ht="53.25" customHeight="1">
      <c r="A74" s="3" t="s">
        <v>213</v>
      </c>
      <c r="B74" s="4" t="s">
        <v>111</v>
      </c>
      <c r="C74" s="4" t="s">
        <v>194</v>
      </c>
      <c r="D74" s="4" t="s">
        <v>621</v>
      </c>
      <c r="E74" s="4" t="s">
        <v>207</v>
      </c>
      <c r="F74" s="217">
        <v>4</v>
      </c>
      <c r="G74" s="226"/>
    </row>
    <row r="75" spans="1:7" ht="42.75" customHeight="1">
      <c r="A75" s="5" t="s">
        <v>176</v>
      </c>
      <c r="B75" s="4" t="s">
        <v>111</v>
      </c>
      <c r="C75" s="4" t="s">
        <v>194</v>
      </c>
      <c r="D75" s="4" t="s">
        <v>177</v>
      </c>
      <c r="E75" s="4"/>
      <c r="F75" s="217">
        <f>F76+F80+F84</f>
        <v>8091.09</v>
      </c>
      <c r="G75" s="226"/>
    </row>
    <row r="76" spans="1:7" ht="98.25" customHeight="1">
      <c r="A76" s="3" t="s">
        <v>246</v>
      </c>
      <c r="B76" s="4" t="s">
        <v>111</v>
      </c>
      <c r="C76" s="4" t="s">
        <v>194</v>
      </c>
      <c r="D76" s="4" t="s">
        <v>177</v>
      </c>
      <c r="E76" s="4" t="s">
        <v>201</v>
      </c>
      <c r="F76" s="217">
        <f>F77</f>
        <v>5917.74</v>
      </c>
      <c r="G76" s="227" t="s">
        <v>178</v>
      </c>
    </row>
    <row r="77" spans="1:7" ht="36.75" customHeight="1">
      <c r="A77" s="3" t="s">
        <v>247</v>
      </c>
      <c r="B77" s="4" t="s">
        <v>111</v>
      </c>
      <c r="C77" s="4" t="s">
        <v>194</v>
      </c>
      <c r="D77" s="4" t="s">
        <v>177</v>
      </c>
      <c r="E77" s="4" t="s">
        <v>248</v>
      </c>
      <c r="F77" s="217">
        <f>F78+F79</f>
        <v>5917.74</v>
      </c>
      <c r="G77" s="227"/>
    </row>
    <row r="78" spans="1:7" ht="45.75" customHeight="1">
      <c r="A78" s="3" t="s">
        <v>209</v>
      </c>
      <c r="B78" s="4" t="s">
        <v>111</v>
      </c>
      <c r="C78" s="4" t="s">
        <v>194</v>
      </c>
      <c r="D78" s="4" t="s">
        <v>177</v>
      </c>
      <c r="E78" s="4" t="s">
        <v>249</v>
      </c>
      <c r="F78" s="217">
        <f>6005-46.8-9.96+63.5-114.5</f>
        <v>5897.24</v>
      </c>
      <c r="G78" s="227"/>
    </row>
    <row r="79" spans="1:7" ht="45.75" customHeight="1">
      <c r="A79" s="3" t="s">
        <v>210</v>
      </c>
      <c r="B79" s="4" t="s">
        <v>111</v>
      </c>
      <c r="C79" s="4" t="s">
        <v>194</v>
      </c>
      <c r="D79" s="4" t="s">
        <v>177</v>
      </c>
      <c r="E79" s="4" t="s">
        <v>250</v>
      </c>
      <c r="F79" s="217">
        <f>22.8+10-12.3</f>
        <v>20.499999999999996</v>
      </c>
      <c r="G79" s="227"/>
    </row>
    <row r="80" spans="1:7" ht="34.5" customHeight="1">
      <c r="A80" s="3" t="s">
        <v>211</v>
      </c>
      <c r="B80" s="4" t="s">
        <v>111</v>
      </c>
      <c r="C80" s="4" t="s">
        <v>194</v>
      </c>
      <c r="D80" s="4" t="s">
        <v>177</v>
      </c>
      <c r="E80" s="4" t="s">
        <v>205</v>
      </c>
      <c r="F80" s="217">
        <f>F81</f>
        <v>2173.35</v>
      </c>
      <c r="G80" s="227"/>
    </row>
    <row r="81" spans="1:6" ht="51.75" customHeight="1">
      <c r="A81" s="3" t="s">
        <v>251</v>
      </c>
      <c r="B81" s="4" t="s">
        <v>111</v>
      </c>
      <c r="C81" s="4" t="s">
        <v>194</v>
      </c>
      <c r="D81" s="4" t="s">
        <v>177</v>
      </c>
      <c r="E81" s="4" t="s">
        <v>206</v>
      </c>
      <c r="F81" s="217">
        <f>F82+F83</f>
        <v>2173.35</v>
      </c>
    </row>
    <row r="82" spans="1:6" ht="51.75" customHeight="1">
      <c r="A82" s="3" t="s">
        <v>650</v>
      </c>
      <c r="B82" s="4" t="s">
        <v>111</v>
      </c>
      <c r="C82" s="4" t="s">
        <v>194</v>
      </c>
      <c r="D82" s="4" t="s">
        <v>177</v>
      </c>
      <c r="E82" s="4" t="s">
        <v>224</v>
      </c>
      <c r="F82" s="217">
        <f>720-0.65+134</f>
        <v>853.35</v>
      </c>
    </row>
    <row r="83" spans="1:6" ht="45.75" customHeight="1">
      <c r="A83" s="3" t="s">
        <v>213</v>
      </c>
      <c r="B83" s="4" t="s">
        <v>111</v>
      </c>
      <c r="C83" s="4" t="s">
        <v>194</v>
      </c>
      <c r="D83" s="4" t="s">
        <v>177</v>
      </c>
      <c r="E83" s="4" t="s">
        <v>207</v>
      </c>
      <c r="F83" s="217">
        <f>1084.5+46.84+92.7+95.96</f>
        <v>1320</v>
      </c>
    </row>
    <row r="84" spans="1:6" ht="15.75" hidden="1">
      <c r="A84" s="3" t="s">
        <v>217</v>
      </c>
      <c r="B84" s="4" t="s">
        <v>111</v>
      </c>
      <c r="C84" s="4" t="s">
        <v>194</v>
      </c>
      <c r="D84" s="4" t="s">
        <v>177</v>
      </c>
      <c r="E84" s="9" t="s">
        <v>214</v>
      </c>
      <c r="F84" s="217">
        <f>F85</f>
        <v>0</v>
      </c>
    </row>
    <row r="85" spans="1:6" ht="15.75" hidden="1">
      <c r="A85" s="3" t="s">
        <v>218</v>
      </c>
      <c r="B85" s="4" t="s">
        <v>111</v>
      </c>
      <c r="C85" s="4" t="s">
        <v>194</v>
      </c>
      <c r="D85" s="4" t="s">
        <v>177</v>
      </c>
      <c r="E85" s="9" t="s">
        <v>215</v>
      </c>
      <c r="F85" s="217">
        <f>F86</f>
        <v>0</v>
      </c>
    </row>
    <row r="86" spans="1:6" ht="15.75" hidden="1">
      <c r="A86" s="3" t="s">
        <v>221</v>
      </c>
      <c r="B86" s="4" t="s">
        <v>111</v>
      </c>
      <c r="C86" s="4" t="s">
        <v>194</v>
      </c>
      <c r="D86" s="4" t="s">
        <v>177</v>
      </c>
      <c r="E86" s="9" t="s">
        <v>216</v>
      </c>
      <c r="F86" s="217">
        <f>5.3-5.3</f>
        <v>0</v>
      </c>
    </row>
    <row r="87" spans="1:7" ht="47.25">
      <c r="A87" s="7" t="s">
        <v>137</v>
      </c>
      <c r="B87" s="4" t="s">
        <v>111</v>
      </c>
      <c r="C87" s="4" t="s">
        <v>194</v>
      </c>
      <c r="D87" s="9" t="s">
        <v>138</v>
      </c>
      <c r="E87" s="4"/>
      <c r="F87" s="217">
        <f>F88</f>
        <v>8.3</v>
      </c>
      <c r="G87" s="226"/>
    </row>
    <row r="88" spans="1:7" ht="20.25" customHeight="1">
      <c r="A88" s="221" t="s">
        <v>189</v>
      </c>
      <c r="B88" s="9" t="s">
        <v>111</v>
      </c>
      <c r="C88" s="4" t="s">
        <v>194</v>
      </c>
      <c r="D88" s="9" t="s">
        <v>190</v>
      </c>
      <c r="E88" s="9"/>
      <c r="F88" s="217">
        <f>F89+F92</f>
        <v>8.3</v>
      </c>
      <c r="G88" s="226"/>
    </row>
    <row r="89" spans="1:7" ht="15.75" hidden="1">
      <c r="A89" s="3" t="s">
        <v>211</v>
      </c>
      <c r="B89" s="9" t="s">
        <v>111</v>
      </c>
      <c r="C89" s="4" t="s">
        <v>194</v>
      </c>
      <c r="D89" s="9" t="s">
        <v>190</v>
      </c>
      <c r="E89" s="9" t="s">
        <v>205</v>
      </c>
      <c r="F89" s="217">
        <f>F90</f>
        <v>0</v>
      </c>
      <c r="G89" s="226"/>
    </row>
    <row r="90" spans="1:7" ht="57.75" customHeight="1" hidden="1">
      <c r="A90" s="3" t="s">
        <v>251</v>
      </c>
      <c r="B90" s="9" t="s">
        <v>111</v>
      </c>
      <c r="C90" s="4" t="s">
        <v>194</v>
      </c>
      <c r="D90" s="9" t="s">
        <v>190</v>
      </c>
      <c r="E90" s="9" t="s">
        <v>206</v>
      </c>
      <c r="F90" s="217">
        <f>F91</f>
        <v>0</v>
      </c>
      <c r="G90" s="226"/>
    </row>
    <row r="91" spans="1:7" ht="47.25" hidden="1">
      <c r="A91" s="3" t="s">
        <v>213</v>
      </c>
      <c r="B91" s="9" t="s">
        <v>111</v>
      </c>
      <c r="C91" s="4" t="s">
        <v>194</v>
      </c>
      <c r="D91" s="9" t="s">
        <v>190</v>
      </c>
      <c r="E91" s="9" t="s">
        <v>207</v>
      </c>
      <c r="F91" s="217"/>
      <c r="G91" s="226"/>
    </row>
    <row r="92" spans="1:7" ht="33" customHeight="1">
      <c r="A92" s="3" t="s">
        <v>217</v>
      </c>
      <c r="B92" s="9" t="s">
        <v>111</v>
      </c>
      <c r="C92" s="4" t="s">
        <v>194</v>
      </c>
      <c r="D92" s="9" t="s">
        <v>190</v>
      </c>
      <c r="E92" s="9" t="s">
        <v>214</v>
      </c>
      <c r="F92" s="217">
        <f>F93</f>
        <v>8.3</v>
      </c>
      <c r="G92" s="226"/>
    </row>
    <row r="93" spans="1:7" ht="36.75" customHeight="1">
      <c r="A93" s="3" t="s">
        <v>218</v>
      </c>
      <c r="B93" s="9" t="s">
        <v>111</v>
      </c>
      <c r="C93" s="4" t="s">
        <v>194</v>
      </c>
      <c r="D93" s="9" t="s">
        <v>190</v>
      </c>
      <c r="E93" s="9" t="s">
        <v>215</v>
      </c>
      <c r="F93" s="217">
        <f>F94</f>
        <v>8.3</v>
      </c>
      <c r="G93" s="226"/>
    </row>
    <row r="94" spans="1:7" ht="36.75" customHeight="1">
      <c r="A94" s="3" t="s">
        <v>221</v>
      </c>
      <c r="B94" s="9" t="s">
        <v>111</v>
      </c>
      <c r="C94" s="4" t="s">
        <v>194</v>
      </c>
      <c r="D94" s="9" t="s">
        <v>190</v>
      </c>
      <c r="E94" s="9" t="s">
        <v>216</v>
      </c>
      <c r="F94" s="217">
        <f>2.5+5.3+0.5</f>
        <v>8.3</v>
      </c>
      <c r="G94" s="226"/>
    </row>
    <row r="95" spans="1:7" ht="50.25" customHeight="1">
      <c r="A95" s="7" t="s">
        <v>252</v>
      </c>
      <c r="B95" s="9" t="s">
        <v>111</v>
      </c>
      <c r="C95" s="4" t="s">
        <v>194</v>
      </c>
      <c r="D95" s="9" t="s">
        <v>139</v>
      </c>
      <c r="E95" s="5"/>
      <c r="F95" s="217">
        <f>F96</f>
        <v>1102.14</v>
      </c>
      <c r="G95" s="226"/>
    </row>
    <row r="96" spans="1:7" ht="31.5" customHeight="1">
      <c r="A96" s="228" t="s">
        <v>253</v>
      </c>
      <c r="B96" s="9" t="s">
        <v>111</v>
      </c>
      <c r="C96" s="4" t="s">
        <v>194</v>
      </c>
      <c r="D96" s="9" t="s">
        <v>140</v>
      </c>
      <c r="E96" s="5"/>
      <c r="F96" s="217">
        <f>F97+F103+F100</f>
        <v>1102.14</v>
      </c>
      <c r="G96" s="226"/>
    </row>
    <row r="97" spans="1:7" ht="90" customHeight="1" hidden="1">
      <c r="A97" s="3" t="s">
        <v>246</v>
      </c>
      <c r="B97" s="9" t="s">
        <v>111</v>
      </c>
      <c r="C97" s="9" t="s">
        <v>194</v>
      </c>
      <c r="D97" s="9" t="s">
        <v>140</v>
      </c>
      <c r="E97" s="9" t="s">
        <v>201</v>
      </c>
      <c r="F97" s="217">
        <f>F98</f>
        <v>0</v>
      </c>
      <c r="G97" s="226"/>
    </row>
    <row r="98" spans="1:7" ht="29.25" customHeight="1" hidden="1">
      <c r="A98" s="3" t="s">
        <v>208</v>
      </c>
      <c r="B98" s="9" t="s">
        <v>111</v>
      </c>
      <c r="C98" s="9" t="s">
        <v>194</v>
      </c>
      <c r="D98" s="9" t="s">
        <v>140</v>
      </c>
      <c r="E98" s="9" t="s">
        <v>202</v>
      </c>
      <c r="F98" s="217">
        <f>F99</f>
        <v>0</v>
      </c>
      <c r="G98" s="226"/>
    </row>
    <row r="99" spans="1:7" ht="58.5" customHeight="1" hidden="1">
      <c r="A99" s="3" t="s">
        <v>210</v>
      </c>
      <c r="B99" s="9" t="s">
        <v>111</v>
      </c>
      <c r="C99" s="9" t="s">
        <v>194</v>
      </c>
      <c r="D99" s="9" t="s">
        <v>140</v>
      </c>
      <c r="E99" s="9" t="s">
        <v>204</v>
      </c>
      <c r="F99" s="217"/>
      <c r="G99" s="226"/>
    </row>
    <row r="100" spans="1:7" ht="88.5" customHeight="1">
      <c r="A100" s="3" t="s">
        <v>246</v>
      </c>
      <c r="B100" s="4" t="s">
        <v>111</v>
      </c>
      <c r="C100" s="4" t="s">
        <v>194</v>
      </c>
      <c r="D100" s="9" t="s">
        <v>140</v>
      </c>
      <c r="E100" s="4" t="s">
        <v>201</v>
      </c>
      <c r="F100" s="217">
        <f>F101</f>
        <v>2.1</v>
      </c>
      <c r="G100" s="226"/>
    </row>
    <row r="101" spans="1:7" ht="34.5" customHeight="1">
      <c r="A101" s="3" t="s">
        <v>208</v>
      </c>
      <c r="B101" s="4" t="s">
        <v>111</v>
      </c>
      <c r="C101" s="4" t="s">
        <v>194</v>
      </c>
      <c r="D101" s="9" t="s">
        <v>140</v>
      </c>
      <c r="E101" s="4" t="s">
        <v>202</v>
      </c>
      <c r="F101" s="217">
        <f>F102</f>
        <v>2.1</v>
      </c>
      <c r="G101" s="226"/>
    </row>
    <row r="102" spans="1:7" ht="38.25" customHeight="1">
      <c r="A102" s="3" t="s">
        <v>210</v>
      </c>
      <c r="B102" s="4" t="s">
        <v>111</v>
      </c>
      <c r="C102" s="4" t="s">
        <v>194</v>
      </c>
      <c r="D102" s="9" t="s">
        <v>140</v>
      </c>
      <c r="E102" s="4" t="s">
        <v>204</v>
      </c>
      <c r="F102" s="217">
        <v>2.1</v>
      </c>
      <c r="G102" s="226"/>
    </row>
    <row r="103" spans="1:7" ht="36.75" customHeight="1">
      <c r="A103" s="3" t="s">
        <v>211</v>
      </c>
      <c r="B103" s="9" t="s">
        <v>111</v>
      </c>
      <c r="C103" s="9" t="s">
        <v>194</v>
      </c>
      <c r="D103" s="9" t="s">
        <v>140</v>
      </c>
      <c r="E103" s="9" t="s">
        <v>205</v>
      </c>
      <c r="F103" s="217">
        <f>F104</f>
        <v>1100.0400000000002</v>
      </c>
      <c r="G103" s="226"/>
    </row>
    <row r="104" spans="1:6" ht="63" customHeight="1">
      <c r="A104" s="3" t="s">
        <v>251</v>
      </c>
      <c r="B104" s="9" t="s">
        <v>111</v>
      </c>
      <c r="C104" s="9" t="s">
        <v>194</v>
      </c>
      <c r="D104" s="9" t="s">
        <v>140</v>
      </c>
      <c r="E104" s="9" t="s">
        <v>206</v>
      </c>
      <c r="F104" s="217">
        <f>F105</f>
        <v>1100.0400000000002</v>
      </c>
    </row>
    <row r="105" spans="1:6" ht="55.5" customHeight="1">
      <c r="A105" s="3" t="s">
        <v>213</v>
      </c>
      <c r="B105" s="9" t="s">
        <v>111</v>
      </c>
      <c r="C105" s="9" t="s">
        <v>194</v>
      </c>
      <c r="D105" s="9" t="s">
        <v>140</v>
      </c>
      <c r="E105" s="9" t="s">
        <v>207</v>
      </c>
      <c r="F105" s="217">
        <f>50+300-8.5+50+300+68.5-5.16+319.9+13.4+14-2.1</f>
        <v>1100.0400000000002</v>
      </c>
    </row>
    <row r="106" spans="1:7" ht="15.75" hidden="1">
      <c r="A106" s="5" t="s">
        <v>162</v>
      </c>
      <c r="B106" s="9" t="s">
        <v>111</v>
      </c>
      <c r="C106" s="9" t="s">
        <v>194</v>
      </c>
      <c r="D106" s="4" t="s">
        <v>163</v>
      </c>
      <c r="E106" s="4"/>
      <c r="F106" s="217">
        <f>F107</f>
        <v>0</v>
      </c>
      <c r="G106" s="228"/>
    </row>
    <row r="107" spans="1:7" ht="31.5" hidden="1">
      <c r="A107" s="228" t="s">
        <v>254</v>
      </c>
      <c r="B107" s="9" t="s">
        <v>111</v>
      </c>
      <c r="C107" s="9" t="s">
        <v>194</v>
      </c>
      <c r="D107" s="4" t="s">
        <v>199</v>
      </c>
      <c r="E107" s="4"/>
      <c r="F107" s="217">
        <f>F108</f>
        <v>0</v>
      </c>
      <c r="G107" s="228"/>
    </row>
    <row r="108" spans="1:7" ht="47.25" hidden="1">
      <c r="A108" s="5" t="s">
        <v>236</v>
      </c>
      <c r="B108" s="9" t="s">
        <v>111</v>
      </c>
      <c r="C108" s="9" t="s">
        <v>194</v>
      </c>
      <c r="D108" s="4" t="s">
        <v>235</v>
      </c>
      <c r="E108" s="4"/>
      <c r="F108" s="217">
        <f>F109</f>
        <v>0</v>
      </c>
      <c r="G108" s="228"/>
    </row>
    <row r="109" spans="1:7" ht="15.75" hidden="1">
      <c r="A109" s="3" t="s">
        <v>211</v>
      </c>
      <c r="B109" s="9" t="s">
        <v>111</v>
      </c>
      <c r="C109" s="9" t="s">
        <v>194</v>
      </c>
      <c r="D109" s="4" t="s">
        <v>235</v>
      </c>
      <c r="E109" s="9" t="s">
        <v>205</v>
      </c>
      <c r="F109" s="217">
        <f>F110</f>
        <v>0</v>
      </c>
      <c r="G109" s="228"/>
    </row>
    <row r="110" spans="1:7" ht="47.25" hidden="1">
      <c r="A110" s="3" t="s">
        <v>212</v>
      </c>
      <c r="B110" s="9" t="s">
        <v>111</v>
      </c>
      <c r="C110" s="9" t="s">
        <v>194</v>
      </c>
      <c r="D110" s="4" t="s">
        <v>235</v>
      </c>
      <c r="E110" s="9" t="s">
        <v>206</v>
      </c>
      <c r="F110" s="217">
        <f>F111</f>
        <v>0</v>
      </c>
      <c r="G110" s="228"/>
    </row>
    <row r="111" spans="1:7" ht="47.25" hidden="1">
      <c r="A111" s="3" t="s">
        <v>228</v>
      </c>
      <c r="B111" s="9" t="s">
        <v>111</v>
      </c>
      <c r="C111" s="9" t="s">
        <v>194</v>
      </c>
      <c r="D111" s="4" t="s">
        <v>235</v>
      </c>
      <c r="E111" s="9" t="s">
        <v>229</v>
      </c>
      <c r="F111" s="217">
        <v>0</v>
      </c>
      <c r="G111" s="228"/>
    </row>
    <row r="112" spans="1:7" ht="94.5" hidden="1">
      <c r="A112" s="3" t="s">
        <v>357</v>
      </c>
      <c r="B112" s="9" t="s">
        <v>111</v>
      </c>
      <c r="C112" s="9" t="s">
        <v>194</v>
      </c>
      <c r="D112" s="4" t="s">
        <v>354</v>
      </c>
      <c r="E112" s="9"/>
      <c r="F112" s="217">
        <f>F113</f>
        <v>0</v>
      </c>
      <c r="G112" s="228"/>
    </row>
    <row r="113" spans="1:7" ht="110.25" hidden="1">
      <c r="A113" s="3" t="s">
        <v>356</v>
      </c>
      <c r="B113" s="9" t="s">
        <v>111</v>
      </c>
      <c r="C113" s="9" t="s">
        <v>194</v>
      </c>
      <c r="D113" s="4" t="s">
        <v>355</v>
      </c>
      <c r="E113" s="9"/>
      <c r="F113" s="217">
        <f>F114</f>
        <v>0</v>
      </c>
      <c r="G113" s="228"/>
    </row>
    <row r="114" spans="1:7" ht="15.75" hidden="1">
      <c r="A114" s="3" t="s">
        <v>211</v>
      </c>
      <c r="B114" s="9" t="s">
        <v>111</v>
      </c>
      <c r="C114" s="9" t="s">
        <v>194</v>
      </c>
      <c r="D114" s="4" t="s">
        <v>355</v>
      </c>
      <c r="E114" s="9" t="s">
        <v>205</v>
      </c>
      <c r="F114" s="217">
        <f>F115</f>
        <v>0</v>
      </c>
      <c r="G114" s="228"/>
    </row>
    <row r="115" spans="1:7" ht="31.5" hidden="1">
      <c r="A115" s="3" t="s">
        <v>251</v>
      </c>
      <c r="B115" s="9" t="s">
        <v>111</v>
      </c>
      <c r="C115" s="9" t="s">
        <v>194</v>
      </c>
      <c r="D115" s="4" t="s">
        <v>355</v>
      </c>
      <c r="E115" s="9" t="s">
        <v>206</v>
      </c>
      <c r="F115" s="217">
        <f>F116</f>
        <v>0</v>
      </c>
      <c r="G115" s="228"/>
    </row>
    <row r="116" spans="1:7" ht="47.25" hidden="1">
      <c r="A116" s="3" t="s">
        <v>213</v>
      </c>
      <c r="B116" s="9" t="s">
        <v>111</v>
      </c>
      <c r="C116" s="9" t="s">
        <v>194</v>
      </c>
      <c r="D116" s="4" t="s">
        <v>355</v>
      </c>
      <c r="E116" s="9" t="s">
        <v>207</v>
      </c>
      <c r="F116" s="217">
        <v>0</v>
      </c>
      <c r="G116" s="228"/>
    </row>
    <row r="117" spans="1:7" ht="28.5" customHeight="1">
      <c r="A117" s="5" t="s">
        <v>222</v>
      </c>
      <c r="B117" s="4" t="s">
        <v>111</v>
      </c>
      <c r="C117" s="4" t="s">
        <v>194</v>
      </c>
      <c r="D117" s="9" t="s">
        <v>151</v>
      </c>
      <c r="E117" s="9"/>
      <c r="F117" s="217">
        <f>F118+F126+F154+F150+F141+F134</f>
        <v>3351.3599900000004</v>
      </c>
      <c r="G117" s="228"/>
    </row>
    <row r="118" spans="1:7" ht="15.75" hidden="1">
      <c r="A118" s="157"/>
      <c r="B118" s="4" t="s">
        <v>111</v>
      </c>
      <c r="C118" s="4" t="s">
        <v>194</v>
      </c>
      <c r="D118" s="9" t="s">
        <v>156</v>
      </c>
      <c r="E118" s="9"/>
      <c r="F118" s="217">
        <f>F119+F122</f>
        <v>0</v>
      </c>
      <c r="G118" s="228"/>
    </row>
    <row r="119" spans="1:7" ht="78.75" hidden="1">
      <c r="A119" s="3" t="s">
        <v>246</v>
      </c>
      <c r="B119" s="4" t="s">
        <v>111</v>
      </c>
      <c r="C119" s="4" t="s">
        <v>194</v>
      </c>
      <c r="D119" s="9" t="s">
        <v>156</v>
      </c>
      <c r="E119" s="9" t="s">
        <v>201</v>
      </c>
      <c r="F119" s="217">
        <f>F120</f>
        <v>0</v>
      </c>
      <c r="G119" s="228"/>
    </row>
    <row r="120" spans="1:7" ht="15.75" hidden="1">
      <c r="A120" s="3" t="s">
        <v>208</v>
      </c>
      <c r="B120" s="4" t="s">
        <v>111</v>
      </c>
      <c r="C120" s="4" t="s">
        <v>194</v>
      </c>
      <c r="D120" s="9" t="s">
        <v>156</v>
      </c>
      <c r="E120" s="9" t="s">
        <v>202</v>
      </c>
      <c r="F120" s="217">
        <f>F121</f>
        <v>0</v>
      </c>
      <c r="G120" s="228"/>
    </row>
    <row r="121" spans="1:7" ht="31.5" hidden="1">
      <c r="A121" s="3" t="s">
        <v>210</v>
      </c>
      <c r="B121" s="4" t="s">
        <v>111</v>
      </c>
      <c r="C121" s="4" t="s">
        <v>194</v>
      </c>
      <c r="D121" s="9" t="s">
        <v>156</v>
      </c>
      <c r="E121" s="9" t="s">
        <v>204</v>
      </c>
      <c r="F121" s="217"/>
      <c r="G121" s="228"/>
    </row>
    <row r="122" spans="1:7" ht="15.75" hidden="1">
      <c r="A122" s="3" t="s">
        <v>211</v>
      </c>
      <c r="B122" s="4" t="s">
        <v>111</v>
      </c>
      <c r="C122" s="4" t="s">
        <v>194</v>
      </c>
      <c r="D122" s="9" t="s">
        <v>156</v>
      </c>
      <c r="E122" s="9" t="s">
        <v>205</v>
      </c>
      <c r="F122" s="217">
        <f>F123</f>
        <v>0</v>
      </c>
      <c r="G122" s="228"/>
    </row>
    <row r="123" spans="1:7" ht="68.25" customHeight="1" hidden="1">
      <c r="A123" s="3" t="s">
        <v>212</v>
      </c>
      <c r="B123" s="4" t="s">
        <v>111</v>
      </c>
      <c r="C123" s="4" t="s">
        <v>194</v>
      </c>
      <c r="D123" s="9" t="s">
        <v>156</v>
      </c>
      <c r="E123" s="9" t="s">
        <v>206</v>
      </c>
      <c r="F123" s="217">
        <f>F124+F125</f>
        <v>0</v>
      </c>
      <c r="G123" s="228"/>
    </row>
    <row r="124" spans="1:6" ht="47.25" hidden="1">
      <c r="A124" s="3" t="s">
        <v>650</v>
      </c>
      <c r="B124" s="4" t="s">
        <v>111</v>
      </c>
      <c r="C124" s="4" t="s">
        <v>194</v>
      </c>
      <c r="D124" s="9" t="s">
        <v>156</v>
      </c>
      <c r="E124" s="4" t="s">
        <v>224</v>
      </c>
      <c r="F124" s="217"/>
    </row>
    <row r="125" spans="1:7" ht="48" customHeight="1" hidden="1">
      <c r="A125" s="3" t="s">
        <v>213</v>
      </c>
      <c r="B125" s="4" t="s">
        <v>111</v>
      </c>
      <c r="C125" s="4" t="s">
        <v>194</v>
      </c>
      <c r="D125" s="9" t="s">
        <v>156</v>
      </c>
      <c r="E125" s="9" t="s">
        <v>207</v>
      </c>
      <c r="F125" s="217"/>
      <c r="G125" s="228"/>
    </row>
    <row r="126" spans="1:7" ht="110.25">
      <c r="A126" s="3" t="s">
        <v>76</v>
      </c>
      <c r="B126" s="4" t="s">
        <v>111</v>
      </c>
      <c r="C126" s="4" t="s">
        <v>194</v>
      </c>
      <c r="D126" s="9" t="s">
        <v>160</v>
      </c>
      <c r="E126" s="9"/>
      <c r="F126" s="217">
        <f>F127+F131</f>
        <v>3296.2099900000003</v>
      </c>
      <c r="G126" s="228"/>
    </row>
    <row r="127" spans="1:7" ht="108.75" customHeight="1">
      <c r="A127" s="3" t="s">
        <v>246</v>
      </c>
      <c r="B127" s="4" t="s">
        <v>111</v>
      </c>
      <c r="C127" s="4" t="s">
        <v>194</v>
      </c>
      <c r="D127" s="9" t="s">
        <v>160</v>
      </c>
      <c r="E127" s="4" t="s">
        <v>201</v>
      </c>
      <c r="F127" s="217">
        <f>F128</f>
        <v>273</v>
      </c>
      <c r="G127" s="228"/>
    </row>
    <row r="128" spans="1:7" ht="15.75">
      <c r="A128" s="3" t="s">
        <v>208</v>
      </c>
      <c r="B128" s="4" t="s">
        <v>111</v>
      </c>
      <c r="C128" s="4" t="s">
        <v>194</v>
      </c>
      <c r="D128" s="9" t="s">
        <v>160</v>
      </c>
      <c r="E128" s="4" t="s">
        <v>202</v>
      </c>
      <c r="F128" s="217">
        <f>F129+F130</f>
        <v>273</v>
      </c>
      <c r="G128" s="228"/>
    </row>
    <row r="129" spans="1:7" ht="15.75">
      <c r="A129" s="3" t="s">
        <v>209</v>
      </c>
      <c r="B129" s="4" t="s">
        <v>111</v>
      </c>
      <c r="C129" s="4" t="s">
        <v>194</v>
      </c>
      <c r="D129" s="9" t="s">
        <v>160</v>
      </c>
      <c r="E129" s="4" t="s">
        <v>203</v>
      </c>
      <c r="F129" s="217">
        <f>400-139.6</f>
        <v>260.4</v>
      </c>
      <c r="G129" s="228"/>
    </row>
    <row r="130" spans="1:7" ht="31.5">
      <c r="A130" s="3" t="s">
        <v>210</v>
      </c>
      <c r="B130" s="4" t="s">
        <v>111</v>
      </c>
      <c r="C130" s="4" t="s">
        <v>194</v>
      </c>
      <c r="D130" s="9" t="s">
        <v>160</v>
      </c>
      <c r="E130" s="4" t="s">
        <v>204</v>
      </c>
      <c r="F130" s="217">
        <v>12.6</v>
      </c>
      <c r="G130" s="228"/>
    </row>
    <row r="131" spans="1:7" ht="15.75">
      <c r="A131" s="3" t="s">
        <v>211</v>
      </c>
      <c r="B131" s="4" t="s">
        <v>111</v>
      </c>
      <c r="C131" s="4" t="s">
        <v>194</v>
      </c>
      <c r="D131" s="9" t="s">
        <v>160</v>
      </c>
      <c r="E131" s="9" t="s">
        <v>205</v>
      </c>
      <c r="F131" s="217">
        <f>F132</f>
        <v>3023.2099900000003</v>
      </c>
      <c r="G131" s="228"/>
    </row>
    <row r="132" spans="1:7" ht="47.25">
      <c r="A132" s="3" t="s">
        <v>212</v>
      </c>
      <c r="B132" s="4" t="s">
        <v>111</v>
      </c>
      <c r="C132" s="4" t="s">
        <v>194</v>
      </c>
      <c r="D132" s="9" t="s">
        <v>160</v>
      </c>
      <c r="E132" s="9" t="s">
        <v>206</v>
      </c>
      <c r="F132" s="217">
        <f>F133</f>
        <v>3023.2099900000003</v>
      </c>
      <c r="G132" s="228"/>
    </row>
    <row r="133" spans="1:7" ht="47.25">
      <c r="A133" s="3" t="s">
        <v>213</v>
      </c>
      <c r="B133" s="4" t="s">
        <v>111</v>
      </c>
      <c r="C133" s="4" t="s">
        <v>194</v>
      </c>
      <c r="D133" s="9" t="s">
        <v>160</v>
      </c>
      <c r="E133" s="9" t="s">
        <v>207</v>
      </c>
      <c r="F133" s="217">
        <f>2673.4+300+233.46819+110-149.65+122.8-266.8082</f>
        <v>3023.2099900000003</v>
      </c>
      <c r="G133" s="228"/>
    </row>
    <row r="134" spans="1:7" ht="45">
      <c r="A134" s="157" t="s">
        <v>77</v>
      </c>
      <c r="B134" s="4" t="s">
        <v>111</v>
      </c>
      <c r="C134" s="4" t="s">
        <v>194</v>
      </c>
      <c r="D134" s="9" t="s">
        <v>195</v>
      </c>
      <c r="E134" s="9"/>
      <c r="F134" s="217">
        <f>F135+F138</f>
        <v>55.15</v>
      </c>
      <c r="G134" s="228"/>
    </row>
    <row r="135" spans="1:7" ht="78.75">
      <c r="A135" s="3" t="s">
        <v>246</v>
      </c>
      <c r="B135" s="4" t="s">
        <v>111</v>
      </c>
      <c r="C135" s="4" t="s">
        <v>194</v>
      </c>
      <c r="D135" s="9" t="s">
        <v>195</v>
      </c>
      <c r="E135" s="9" t="s">
        <v>201</v>
      </c>
      <c r="F135" s="217">
        <f>F136</f>
        <v>10</v>
      </c>
      <c r="G135" s="228"/>
    </row>
    <row r="136" spans="1:7" ht="15.75">
      <c r="A136" s="3" t="s">
        <v>208</v>
      </c>
      <c r="B136" s="4" t="s">
        <v>111</v>
      </c>
      <c r="C136" s="4" t="s">
        <v>194</v>
      </c>
      <c r="D136" s="9" t="s">
        <v>195</v>
      </c>
      <c r="E136" s="9" t="s">
        <v>202</v>
      </c>
      <c r="F136" s="217">
        <f>F137</f>
        <v>10</v>
      </c>
      <c r="G136" s="228"/>
    </row>
    <row r="137" spans="1:7" ht="31.5">
      <c r="A137" s="3" t="s">
        <v>210</v>
      </c>
      <c r="B137" s="4" t="s">
        <v>111</v>
      </c>
      <c r="C137" s="4" t="s">
        <v>194</v>
      </c>
      <c r="D137" s="9" t="s">
        <v>195</v>
      </c>
      <c r="E137" s="9" t="s">
        <v>250</v>
      </c>
      <c r="F137" s="217">
        <f>2.8+2.1+5.1</f>
        <v>10</v>
      </c>
      <c r="G137" s="228"/>
    </row>
    <row r="138" spans="1:7" ht="15.75">
      <c r="A138" s="3" t="s">
        <v>211</v>
      </c>
      <c r="B138" s="4" t="s">
        <v>111</v>
      </c>
      <c r="C138" s="4" t="s">
        <v>194</v>
      </c>
      <c r="D138" s="9" t="s">
        <v>195</v>
      </c>
      <c r="E138" s="9" t="s">
        <v>205</v>
      </c>
      <c r="F138" s="217">
        <f>F139</f>
        <v>45.15</v>
      </c>
      <c r="G138" s="228"/>
    </row>
    <row r="139" spans="1:7" ht="47.25">
      <c r="A139" s="3" t="s">
        <v>212</v>
      </c>
      <c r="B139" s="4" t="s">
        <v>111</v>
      </c>
      <c r="C139" s="4" t="s">
        <v>194</v>
      </c>
      <c r="D139" s="9" t="s">
        <v>195</v>
      </c>
      <c r="E139" s="9" t="s">
        <v>206</v>
      </c>
      <c r="F139" s="217">
        <f>F140</f>
        <v>45.15</v>
      </c>
      <c r="G139" s="228"/>
    </row>
    <row r="140" spans="1:7" ht="45" customHeight="1">
      <c r="A140" s="3" t="s">
        <v>213</v>
      </c>
      <c r="B140" s="4" t="s">
        <v>111</v>
      </c>
      <c r="C140" s="4" t="s">
        <v>194</v>
      </c>
      <c r="D140" s="9" t="s">
        <v>195</v>
      </c>
      <c r="E140" s="9" t="s">
        <v>207</v>
      </c>
      <c r="F140" s="217">
        <f>47.2-2.1+0.05</f>
        <v>45.15</v>
      </c>
      <c r="G140" s="228"/>
    </row>
    <row r="141" spans="1:7" ht="110.25" hidden="1">
      <c r="A141" s="3" t="s">
        <v>291</v>
      </c>
      <c r="B141" s="4" t="s">
        <v>111</v>
      </c>
      <c r="C141" s="4" t="s">
        <v>194</v>
      </c>
      <c r="D141" s="4" t="s">
        <v>287</v>
      </c>
      <c r="E141" s="9"/>
      <c r="F141" s="217">
        <f>F142+F146</f>
        <v>0</v>
      </c>
      <c r="G141" s="228"/>
    </row>
    <row r="142" spans="1:7" ht="78.75" hidden="1">
      <c r="A142" s="3" t="s">
        <v>290</v>
      </c>
      <c r="B142" s="4" t="s">
        <v>111</v>
      </c>
      <c r="C142" s="4" t="s">
        <v>194</v>
      </c>
      <c r="D142" s="4" t="s">
        <v>289</v>
      </c>
      <c r="E142" s="9"/>
      <c r="F142" s="217">
        <f>F143</f>
        <v>0</v>
      </c>
      <c r="G142" s="228"/>
    </row>
    <row r="143" spans="1:7" ht="47.25" hidden="1">
      <c r="A143" s="3" t="s">
        <v>292</v>
      </c>
      <c r="B143" s="4" t="s">
        <v>111</v>
      </c>
      <c r="C143" s="4" t="s">
        <v>194</v>
      </c>
      <c r="D143" s="4" t="s">
        <v>289</v>
      </c>
      <c r="E143" s="9" t="s">
        <v>205</v>
      </c>
      <c r="F143" s="217">
        <f>F144</f>
        <v>0</v>
      </c>
      <c r="G143" s="228"/>
    </row>
    <row r="144" spans="1:7" ht="15.75" hidden="1">
      <c r="A144" s="3" t="s">
        <v>211</v>
      </c>
      <c r="B144" s="4" t="s">
        <v>111</v>
      </c>
      <c r="C144" s="4" t="s">
        <v>194</v>
      </c>
      <c r="D144" s="4" t="s">
        <v>289</v>
      </c>
      <c r="E144" s="9" t="s">
        <v>206</v>
      </c>
      <c r="F144" s="217">
        <f>F145</f>
        <v>0</v>
      </c>
      <c r="G144" s="228"/>
    </row>
    <row r="145" spans="1:7" ht="31.5" hidden="1">
      <c r="A145" s="3" t="s">
        <v>251</v>
      </c>
      <c r="B145" s="4" t="s">
        <v>111</v>
      </c>
      <c r="C145" s="4" t="s">
        <v>194</v>
      </c>
      <c r="D145" s="4" t="s">
        <v>289</v>
      </c>
      <c r="E145" s="9" t="s">
        <v>207</v>
      </c>
      <c r="F145" s="217"/>
      <c r="G145" s="228"/>
    </row>
    <row r="146" spans="1:7" ht="0.75" customHeight="1" hidden="1">
      <c r="A146" s="3" t="s">
        <v>286</v>
      </c>
      <c r="B146" s="4" t="s">
        <v>111</v>
      </c>
      <c r="C146" s="4" t="s">
        <v>194</v>
      </c>
      <c r="D146" s="4" t="s">
        <v>288</v>
      </c>
      <c r="E146" s="9"/>
      <c r="F146" s="217">
        <f>F147</f>
        <v>0</v>
      </c>
      <c r="G146" s="228"/>
    </row>
    <row r="147" spans="1:7" ht="15.75" hidden="1">
      <c r="A147" s="3" t="s">
        <v>211</v>
      </c>
      <c r="B147" s="4" t="s">
        <v>111</v>
      </c>
      <c r="C147" s="4" t="s">
        <v>194</v>
      </c>
      <c r="D147" s="4" t="s">
        <v>288</v>
      </c>
      <c r="E147" s="9" t="s">
        <v>205</v>
      </c>
      <c r="F147" s="217">
        <f>F148</f>
        <v>0</v>
      </c>
      <c r="G147" s="228"/>
    </row>
    <row r="148" spans="1:7" ht="31.5" hidden="1">
      <c r="A148" s="3" t="s">
        <v>251</v>
      </c>
      <c r="B148" s="4" t="s">
        <v>111</v>
      </c>
      <c r="C148" s="4" t="s">
        <v>194</v>
      </c>
      <c r="D148" s="4" t="s">
        <v>288</v>
      </c>
      <c r="E148" s="9" t="s">
        <v>206</v>
      </c>
      <c r="F148" s="217">
        <f>F149</f>
        <v>0</v>
      </c>
      <c r="G148" s="228"/>
    </row>
    <row r="149" spans="1:7" ht="46.5" customHeight="1" hidden="1">
      <c r="A149" s="3" t="s">
        <v>213</v>
      </c>
      <c r="B149" s="4" t="s">
        <v>111</v>
      </c>
      <c r="C149" s="4" t="s">
        <v>194</v>
      </c>
      <c r="D149" s="4" t="s">
        <v>288</v>
      </c>
      <c r="E149" s="9" t="s">
        <v>207</v>
      </c>
      <c r="F149" s="217"/>
      <c r="G149" s="228"/>
    </row>
    <row r="150" spans="1:6" ht="78.75" hidden="1">
      <c r="A150" s="5" t="s">
        <v>266</v>
      </c>
      <c r="B150" s="4" t="s">
        <v>111</v>
      </c>
      <c r="C150" s="4" t="s">
        <v>194</v>
      </c>
      <c r="D150" s="4" t="s">
        <v>169</v>
      </c>
      <c r="E150" s="4"/>
      <c r="F150" s="217">
        <f>F151</f>
        <v>0</v>
      </c>
    </row>
    <row r="151" spans="1:6" ht="15.75" hidden="1">
      <c r="A151" s="3" t="s">
        <v>211</v>
      </c>
      <c r="B151" s="4" t="s">
        <v>111</v>
      </c>
      <c r="C151" s="4" t="s">
        <v>194</v>
      </c>
      <c r="D151" s="4" t="s">
        <v>169</v>
      </c>
      <c r="E151" s="9" t="s">
        <v>205</v>
      </c>
      <c r="F151" s="217">
        <f>F152</f>
        <v>0</v>
      </c>
    </row>
    <row r="152" spans="1:6" ht="47.25" hidden="1">
      <c r="A152" s="3" t="s">
        <v>212</v>
      </c>
      <c r="B152" s="4" t="s">
        <v>111</v>
      </c>
      <c r="C152" s="4" t="s">
        <v>194</v>
      </c>
      <c r="D152" s="4" t="s">
        <v>169</v>
      </c>
      <c r="E152" s="9" t="s">
        <v>206</v>
      </c>
      <c r="F152" s="217">
        <f>F153</f>
        <v>0</v>
      </c>
    </row>
    <row r="153" spans="1:6" ht="47.25" hidden="1">
      <c r="A153" s="3" t="s">
        <v>228</v>
      </c>
      <c r="B153" s="4" t="s">
        <v>111</v>
      </c>
      <c r="C153" s="4" t="s">
        <v>194</v>
      </c>
      <c r="D153" s="4" t="s">
        <v>169</v>
      </c>
      <c r="E153" s="9" t="s">
        <v>229</v>
      </c>
      <c r="F153" s="217">
        <v>0</v>
      </c>
    </row>
    <row r="154" spans="1:7" ht="78.75" hidden="1">
      <c r="A154" s="3" t="s">
        <v>226</v>
      </c>
      <c r="B154" s="4" t="s">
        <v>111</v>
      </c>
      <c r="C154" s="4" t="s">
        <v>194</v>
      </c>
      <c r="D154" s="9" t="s">
        <v>225</v>
      </c>
      <c r="E154" s="9"/>
      <c r="F154" s="217">
        <f>F155+F158</f>
        <v>0</v>
      </c>
      <c r="G154" s="228"/>
    </row>
    <row r="155" spans="1:7" ht="78.75" hidden="1">
      <c r="A155" s="3" t="s">
        <v>246</v>
      </c>
      <c r="B155" s="4" t="s">
        <v>111</v>
      </c>
      <c r="C155" s="4" t="s">
        <v>194</v>
      </c>
      <c r="D155" s="9" t="s">
        <v>225</v>
      </c>
      <c r="E155" s="4" t="s">
        <v>201</v>
      </c>
      <c r="F155" s="217">
        <f>F156</f>
        <v>0</v>
      </c>
      <c r="G155" s="228"/>
    </row>
    <row r="156" spans="1:7" ht="15.75" hidden="1">
      <c r="A156" s="3" t="s">
        <v>208</v>
      </c>
      <c r="B156" s="4" t="s">
        <v>111</v>
      </c>
      <c r="C156" s="4" t="s">
        <v>194</v>
      </c>
      <c r="D156" s="9" t="s">
        <v>225</v>
      </c>
      <c r="E156" s="4" t="s">
        <v>202</v>
      </c>
      <c r="F156" s="217">
        <f>F157</f>
        <v>0</v>
      </c>
      <c r="G156" s="228"/>
    </row>
    <row r="157" spans="1:7" ht="31.5" hidden="1">
      <c r="A157" s="3" t="s">
        <v>210</v>
      </c>
      <c r="B157" s="4" t="s">
        <v>111</v>
      </c>
      <c r="C157" s="4" t="s">
        <v>194</v>
      </c>
      <c r="D157" s="9" t="s">
        <v>225</v>
      </c>
      <c r="E157" s="4" t="s">
        <v>204</v>
      </c>
      <c r="F157" s="217"/>
      <c r="G157" s="228"/>
    </row>
    <row r="158" spans="1:7" ht="15.75" hidden="1">
      <c r="A158" s="3" t="s">
        <v>211</v>
      </c>
      <c r="B158" s="4" t="s">
        <v>111</v>
      </c>
      <c r="C158" s="4" t="s">
        <v>194</v>
      </c>
      <c r="D158" s="9" t="s">
        <v>225</v>
      </c>
      <c r="E158" s="9" t="s">
        <v>205</v>
      </c>
      <c r="F158" s="217">
        <f>F159</f>
        <v>0</v>
      </c>
      <c r="G158" s="228"/>
    </row>
    <row r="159" spans="1:7" ht="47.25" hidden="1">
      <c r="A159" s="3" t="s">
        <v>212</v>
      </c>
      <c r="B159" s="4" t="s">
        <v>111</v>
      </c>
      <c r="C159" s="4" t="s">
        <v>194</v>
      </c>
      <c r="D159" s="9" t="s">
        <v>225</v>
      </c>
      <c r="E159" s="9" t="s">
        <v>206</v>
      </c>
      <c r="F159" s="217">
        <f>F160</f>
        <v>0</v>
      </c>
      <c r="G159" s="228"/>
    </row>
    <row r="160" spans="1:7" ht="47.25" hidden="1">
      <c r="A160" s="3" t="s">
        <v>213</v>
      </c>
      <c r="B160" s="4" t="s">
        <v>111</v>
      </c>
      <c r="C160" s="4" t="s">
        <v>194</v>
      </c>
      <c r="D160" s="9" t="s">
        <v>225</v>
      </c>
      <c r="E160" s="9" t="s">
        <v>207</v>
      </c>
      <c r="F160" s="217"/>
      <c r="G160" s="228"/>
    </row>
    <row r="161" spans="1:7" s="214" customFormat="1" ht="15.75">
      <c r="A161" s="8" t="s">
        <v>141</v>
      </c>
      <c r="B161" s="2" t="s">
        <v>113</v>
      </c>
      <c r="C161" s="2"/>
      <c r="D161" s="2"/>
      <c r="E161" s="2"/>
      <c r="F161" s="218">
        <f>F162</f>
        <v>164.6</v>
      </c>
      <c r="G161" s="229"/>
    </row>
    <row r="162" spans="1:7" s="214" customFormat="1" ht="15.75">
      <c r="A162" s="8" t="s">
        <v>142</v>
      </c>
      <c r="B162" s="2" t="s">
        <v>113</v>
      </c>
      <c r="C162" s="2" t="s">
        <v>143</v>
      </c>
      <c r="D162" s="2"/>
      <c r="E162" s="2"/>
      <c r="F162" s="218">
        <f>F163</f>
        <v>164.6</v>
      </c>
      <c r="G162" s="229"/>
    </row>
    <row r="163" spans="1:7" ht="15.75">
      <c r="A163" s="5" t="s">
        <v>144</v>
      </c>
      <c r="B163" s="4" t="s">
        <v>113</v>
      </c>
      <c r="C163" s="4" t="s">
        <v>143</v>
      </c>
      <c r="D163" s="4" t="s">
        <v>145</v>
      </c>
      <c r="E163" s="4"/>
      <c r="F163" s="217">
        <f>F164</f>
        <v>164.6</v>
      </c>
      <c r="G163" s="228"/>
    </row>
    <row r="164" spans="1:7" ht="31.5">
      <c r="A164" s="5" t="s">
        <v>146</v>
      </c>
      <c r="B164" s="4" t="s">
        <v>113</v>
      </c>
      <c r="C164" s="4" t="s">
        <v>143</v>
      </c>
      <c r="D164" s="4" t="s">
        <v>147</v>
      </c>
      <c r="E164" s="4"/>
      <c r="F164" s="217">
        <f>F165</f>
        <v>164.6</v>
      </c>
      <c r="G164" s="228"/>
    </row>
    <row r="165" spans="1:7" ht="78.75">
      <c r="A165" s="3" t="s">
        <v>246</v>
      </c>
      <c r="B165" s="4" t="s">
        <v>113</v>
      </c>
      <c r="C165" s="4" t="s">
        <v>143</v>
      </c>
      <c r="D165" s="4" t="s">
        <v>147</v>
      </c>
      <c r="E165" s="4" t="s">
        <v>201</v>
      </c>
      <c r="F165" s="217">
        <f>F166+F168</f>
        <v>164.6</v>
      </c>
      <c r="G165" s="228"/>
    </row>
    <row r="166" spans="1:7" ht="15.75">
      <c r="A166" s="3" t="s">
        <v>208</v>
      </c>
      <c r="B166" s="4" t="s">
        <v>113</v>
      </c>
      <c r="C166" s="4" t="s">
        <v>143</v>
      </c>
      <c r="D166" s="4" t="s">
        <v>147</v>
      </c>
      <c r="E166" s="4" t="s">
        <v>202</v>
      </c>
      <c r="F166" s="217">
        <f>F167</f>
        <v>162.6</v>
      </c>
      <c r="G166" s="228"/>
    </row>
    <row r="167" spans="1:7" ht="15.75">
      <c r="A167" s="3" t="s">
        <v>209</v>
      </c>
      <c r="B167" s="4" t="s">
        <v>113</v>
      </c>
      <c r="C167" s="4" t="s">
        <v>143</v>
      </c>
      <c r="D167" s="4" t="s">
        <v>147</v>
      </c>
      <c r="E167" s="4" t="s">
        <v>203</v>
      </c>
      <c r="F167" s="217">
        <f>124.2+37.5-7.1+8</f>
        <v>162.6</v>
      </c>
      <c r="G167" s="228"/>
    </row>
    <row r="168" spans="1:7" ht="15.75">
      <c r="A168" s="3" t="s">
        <v>211</v>
      </c>
      <c r="B168" s="4" t="s">
        <v>113</v>
      </c>
      <c r="C168" s="4" t="s">
        <v>143</v>
      </c>
      <c r="D168" s="4" t="s">
        <v>147</v>
      </c>
      <c r="E168" s="9" t="s">
        <v>205</v>
      </c>
      <c r="F168" s="217">
        <f>F169</f>
        <v>2</v>
      </c>
      <c r="G168" s="228"/>
    </row>
    <row r="169" spans="1:7" ht="47.25">
      <c r="A169" s="3" t="s">
        <v>212</v>
      </c>
      <c r="B169" s="4" t="s">
        <v>113</v>
      </c>
      <c r="C169" s="4" t="s">
        <v>143</v>
      </c>
      <c r="D169" s="4" t="s">
        <v>147</v>
      </c>
      <c r="E169" s="9" t="s">
        <v>206</v>
      </c>
      <c r="F169" s="217">
        <f>F170</f>
        <v>2</v>
      </c>
      <c r="G169" s="228"/>
    </row>
    <row r="170" spans="1:7" ht="47.25">
      <c r="A170" s="3" t="s">
        <v>213</v>
      </c>
      <c r="B170" s="4" t="s">
        <v>113</v>
      </c>
      <c r="C170" s="4" t="s">
        <v>143</v>
      </c>
      <c r="D170" s="4" t="s">
        <v>147</v>
      </c>
      <c r="E170" s="9" t="s">
        <v>207</v>
      </c>
      <c r="F170" s="217">
        <f>2.3+0.6+7.1-8</f>
        <v>2</v>
      </c>
      <c r="G170" s="228"/>
    </row>
    <row r="171" spans="1:7" s="214" customFormat="1" ht="31.5">
      <c r="A171" s="8" t="s">
        <v>148</v>
      </c>
      <c r="B171" s="2" t="s">
        <v>143</v>
      </c>
      <c r="C171" s="2"/>
      <c r="D171" s="2"/>
      <c r="E171" s="2"/>
      <c r="F171" s="218">
        <f>F172</f>
        <v>522.8999999999999</v>
      </c>
      <c r="G171" s="229"/>
    </row>
    <row r="172" spans="1:7" s="214" customFormat="1" ht="41.25" customHeight="1">
      <c r="A172" s="8" t="s">
        <v>149</v>
      </c>
      <c r="B172" s="2" t="s">
        <v>143</v>
      </c>
      <c r="C172" s="2" t="s">
        <v>150</v>
      </c>
      <c r="D172" s="2"/>
      <c r="E172" s="2"/>
      <c r="F172" s="218">
        <f>F173</f>
        <v>522.8999999999999</v>
      </c>
      <c r="G172" s="229"/>
    </row>
    <row r="173" spans="1:7" ht="31.5">
      <c r="A173" s="5" t="s">
        <v>222</v>
      </c>
      <c r="B173" s="4" t="s">
        <v>143</v>
      </c>
      <c r="C173" s="4" t="s">
        <v>150</v>
      </c>
      <c r="D173" s="4" t="s">
        <v>151</v>
      </c>
      <c r="E173" s="4"/>
      <c r="F173" s="217">
        <f>F174</f>
        <v>522.8999999999999</v>
      </c>
      <c r="G173" s="228"/>
    </row>
    <row r="174" spans="1:7" ht="122.25" customHeight="1">
      <c r="A174" s="157" t="s">
        <v>78</v>
      </c>
      <c r="B174" s="4" t="s">
        <v>143</v>
      </c>
      <c r="C174" s="4" t="s">
        <v>150</v>
      </c>
      <c r="D174" s="4" t="s">
        <v>153</v>
      </c>
      <c r="E174" s="4"/>
      <c r="F174" s="217">
        <f>F175+F178+F181</f>
        <v>522.8999999999999</v>
      </c>
      <c r="G174" s="228"/>
    </row>
    <row r="175" spans="1:7" ht="78.75">
      <c r="A175" s="3" t="s">
        <v>246</v>
      </c>
      <c r="B175" s="4" t="s">
        <v>143</v>
      </c>
      <c r="C175" s="4" t="s">
        <v>150</v>
      </c>
      <c r="D175" s="4" t="s">
        <v>153</v>
      </c>
      <c r="E175" s="4" t="s">
        <v>201</v>
      </c>
      <c r="F175" s="217">
        <f>F176</f>
        <v>6.300000000000001</v>
      </c>
      <c r="G175" s="228"/>
    </row>
    <row r="176" spans="1:7" ht="42.75" customHeight="1">
      <c r="A176" s="3" t="s">
        <v>208</v>
      </c>
      <c r="B176" s="4" t="s">
        <v>143</v>
      </c>
      <c r="C176" s="4" t="s">
        <v>150</v>
      </c>
      <c r="D176" s="4" t="s">
        <v>153</v>
      </c>
      <c r="E176" s="4" t="s">
        <v>202</v>
      </c>
      <c r="F176" s="217">
        <f>F177</f>
        <v>6.300000000000001</v>
      </c>
      <c r="G176" s="228"/>
    </row>
    <row r="177" spans="1:7" ht="50.25" customHeight="1">
      <c r="A177" s="3" t="s">
        <v>210</v>
      </c>
      <c r="B177" s="4" t="s">
        <v>143</v>
      </c>
      <c r="C177" s="4" t="s">
        <v>150</v>
      </c>
      <c r="D177" s="4" t="s">
        <v>153</v>
      </c>
      <c r="E177" s="4" t="s">
        <v>204</v>
      </c>
      <c r="F177" s="217">
        <f>8.4-2.1</f>
        <v>6.300000000000001</v>
      </c>
      <c r="G177" s="263" t="s">
        <v>651</v>
      </c>
    </row>
    <row r="178" spans="1:7" ht="45" customHeight="1">
      <c r="A178" s="3" t="s">
        <v>211</v>
      </c>
      <c r="B178" s="4" t="s">
        <v>143</v>
      </c>
      <c r="C178" s="4" t="s">
        <v>150</v>
      </c>
      <c r="D178" s="4" t="s">
        <v>153</v>
      </c>
      <c r="E178" s="9" t="s">
        <v>205</v>
      </c>
      <c r="F178" s="217">
        <f>F179</f>
        <v>266.5999999999999</v>
      </c>
      <c r="G178" s="264"/>
    </row>
    <row r="179" spans="1:7" ht="62.25" customHeight="1">
      <c r="A179" s="3" t="s">
        <v>212</v>
      </c>
      <c r="B179" s="4" t="s">
        <v>143</v>
      </c>
      <c r="C179" s="4" t="s">
        <v>150</v>
      </c>
      <c r="D179" s="4" t="s">
        <v>153</v>
      </c>
      <c r="E179" s="9" t="s">
        <v>206</v>
      </c>
      <c r="F179" s="217">
        <f>F180</f>
        <v>266.5999999999999</v>
      </c>
      <c r="G179" s="264"/>
    </row>
    <row r="180" spans="1:7" ht="57.75" customHeight="1">
      <c r="A180" s="3" t="s">
        <v>213</v>
      </c>
      <c r="B180" s="4" t="s">
        <v>143</v>
      </c>
      <c r="C180" s="4" t="s">
        <v>150</v>
      </c>
      <c r="D180" s="4" t="s">
        <v>153</v>
      </c>
      <c r="E180" s="9" t="s">
        <v>207</v>
      </c>
      <c r="F180" s="217">
        <f>1097-7.4-300-523</f>
        <v>266.5999999999999</v>
      </c>
      <c r="G180" s="264"/>
    </row>
    <row r="181" spans="1:7" ht="37.5" customHeight="1">
      <c r="A181" s="3" t="s">
        <v>68</v>
      </c>
      <c r="B181" s="4" t="s">
        <v>143</v>
      </c>
      <c r="C181" s="4" t="s">
        <v>150</v>
      </c>
      <c r="D181" s="4" t="s">
        <v>153</v>
      </c>
      <c r="E181" s="9" t="s">
        <v>67</v>
      </c>
      <c r="F181" s="217">
        <f>F182</f>
        <v>250</v>
      </c>
      <c r="G181" s="230"/>
    </row>
    <row r="182" spans="1:7" ht="43.5" customHeight="1">
      <c r="A182" s="3" t="s">
        <v>659</v>
      </c>
      <c r="B182" s="4" t="s">
        <v>143</v>
      </c>
      <c r="C182" s="4" t="s">
        <v>150</v>
      </c>
      <c r="D182" s="4" t="s">
        <v>153</v>
      </c>
      <c r="E182" s="9" t="s">
        <v>657</v>
      </c>
      <c r="F182" s="217">
        <v>250</v>
      </c>
      <c r="G182" s="230"/>
    </row>
    <row r="183" spans="1:7" s="214" customFormat="1" ht="13.5" customHeight="1">
      <c r="A183" s="8" t="s">
        <v>154</v>
      </c>
      <c r="B183" s="2" t="s">
        <v>122</v>
      </c>
      <c r="C183" s="2"/>
      <c r="D183" s="2"/>
      <c r="E183" s="2"/>
      <c r="F183" s="218">
        <f>F246+F184+F233</f>
        <v>18797.76377</v>
      </c>
      <c r="G183" s="231"/>
    </row>
    <row r="184" spans="1:7" s="214" customFormat="1" ht="31.5" customHeight="1">
      <c r="A184" s="8" t="s">
        <v>269</v>
      </c>
      <c r="B184" s="2" t="s">
        <v>122</v>
      </c>
      <c r="C184" s="2" t="s">
        <v>150</v>
      </c>
      <c r="D184" s="2"/>
      <c r="E184" s="2"/>
      <c r="F184" s="218">
        <f>F190+F205+F221+F212</f>
        <v>16702.25875</v>
      </c>
      <c r="G184" s="231"/>
    </row>
    <row r="185" spans="1:7" s="214" customFormat="1" ht="56.25" customHeight="1" hidden="1">
      <c r="A185" s="7" t="s">
        <v>137</v>
      </c>
      <c r="B185" s="4" t="s">
        <v>122</v>
      </c>
      <c r="C185" s="4" t="s">
        <v>150</v>
      </c>
      <c r="D185" s="9" t="s">
        <v>138</v>
      </c>
      <c r="E185" s="4"/>
      <c r="F185" s="217">
        <f>F186</f>
        <v>0</v>
      </c>
      <c r="G185" s="231"/>
    </row>
    <row r="186" spans="1:7" s="214" customFormat="1" ht="47.25" customHeight="1" hidden="1">
      <c r="A186" s="221" t="s">
        <v>189</v>
      </c>
      <c r="B186" s="4" t="s">
        <v>122</v>
      </c>
      <c r="C186" s="4" t="s">
        <v>150</v>
      </c>
      <c r="D186" s="9" t="s">
        <v>190</v>
      </c>
      <c r="E186" s="9"/>
      <c r="F186" s="217">
        <f>F187</f>
        <v>0</v>
      </c>
      <c r="G186" s="231"/>
    </row>
    <row r="187" spans="1:7" s="214" customFormat="1" ht="61.5" customHeight="1" hidden="1">
      <c r="A187" s="3" t="s">
        <v>211</v>
      </c>
      <c r="B187" s="4" t="s">
        <v>122</v>
      </c>
      <c r="C187" s="4" t="s">
        <v>150</v>
      </c>
      <c r="D187" s="9" t="s">
        <v>190</v>
      </c>
      <c r="E187" s="9" t="s">
        <v>205</v>
      </c>
      <c r="F187" s="217">
        <f>F188</f>
        <v>0</v>
      </c>
      <c r="G187" s="231"/>
    </row>
    <row r="188" spans="1:7" s="214" customFormat="1" ht="66" customHeight="1" hidden="1">
      <c r="A188" s="3" t="s">
        <v>251</v>
      </c>
      <c r="B188" s="4" t="s">
        <v>122</v>
      </c>
      <c r="C188" s="4" t="s">
        <v>150</v>
      </c>
      <c r="D188" s="9" t="s">
        <v>190</v>
      </c>
      <c r="E188" s="9" t="s">
        <v>206</v>
      </c>
      <c r="F188" s="217">
        <f>F189</f>
        <v>0</v>
      </c>
      <c r="G188" s="231"/>
    </row>
    <row r="189" spans="1:7" s="214" customFormat="1" ht="63.75" customHeight="1" hidden="1">
      <c r="A189" s="3" t="s">
        <v>213</v>
      </c>
      <c r="B189" s="4" t="s">
        <v>122</v>
      </c>
      <c r="C189" s="4" t="s">
        <v>150</v>
      </c>
      <c r="D189" s="9" t="s">
        <v>190</v>
      </c>
      <c r="E189" s="9" t="s">
        <v>207</v>
      </c>
      <c r="F189" s="217"/>
      <c r="G189" s="231"/>
    </row>
    <row r="190" spans="1:7" s="214" customFormat="1" ht="26.25" customHeight="1">
      <c r="A190" s="3" t="s">
        <v>409</v>
      </c>
      <c r="B190" s="4" t="s">
        <v>122</v>
      </c>
      <c r="C190" s="4" t="s">
        <v>150</v>
      </c>
      <c r="D190" s="9" t="s">
        <v>407</v>
      </c>
      <c r="E190" s="9"/>
      <c r="F190" s="217">
        <f>F200+F191+F196</f>
        <v>1864.9933</v>
      </c>
      <c r="G190" s="231"/>
    </row>
    <row r="191" spans="1:7" s="214" customFormat="1" ht="36" customHeight="1">
      <c r="A191" s="3" t="s">
        <v>624</v>
      </c>
      <c r="B191" s="4" t="s">
        <v>122</v>
      </c>
      <c r="C191" s="4" t="s">
        <v>150</v>
      </c>
      <c r="D191" s="9" t="s">
        <v>623</v>
      </c>
      <c r="E191" s="9"/>
      <c r="F191" s="217">
        <f>F192</f>
        <v>1611.9673</v>
      </c>
      <c r="G191" s="231"/>
    </row>
    <row r="192" spans="1:7" s="214" customFormat="1" ht="98.25" customHeight="1">
      <c r="A192" s="3" t="s">
        <v>627</v>
      </c>
      <c r="B192" s="4" t="s">
        <v>122</v>
      </c>
      <c r="C192" s="4" t="s">
        <v>150</v>
      </c>
      <c r="D192" s="9" t="s">
        <v>626</v>
      </c>
      <c r="E192" s="9"/>
      <c r="F192" s="217">
        <f>F193</f>
        <v>1611.9673</v>
      </c>
      <c r="G192" s="231"/>
    </row>
    <row r="193" spans="1:7" s="214" customFormat="1" ht="36" customHeight="1">
      <c r="A193" s="27" t="s">
        <v>211</v>
      </c>
      <c r="B193" s="4" t="s">
        <v>122</v>
      </c>
      <c r="C193" s="4" t="s">
        <v>150</v>
      </c>
      <c r="D193" s="9" t="s">
        <v>626</v>
      </c>
      <c r="E193" s="9" t="s">
        <v>629</v>
      </c>
      <c r="F193" s="217">
        <f>F194</f>
        <v>1611.9673</v>
      </c>
      <c r="G193" s="231"/>
    </row>
    <row r="194" spans="1:7" s="214" customFormat="1" ht="36" customHeight="1">
      <c r="A194" s="27" t="s">
        <v>212</v>
      </c>
      <c r="B194" s="4" t="s">
        <v>122</v>
      </c>
      <c r="C194" s="4" t="s">
        <v>150</v>
      </c>
      <c r="D194" s="9" t="s">
        <v>626</v>
      </c>
      <c r="E194" s="9" t="s">
        <v>206</v>
      </c>
      <c r="F194" s="217">
        <f>F195</f>
        <v>1611.9673</v>
      </c>
      <c r="G194" s="231"/>
    </row>
    <row r="195" spans="1:7" s="214" customFormat="1" ht="33" customHeight="1">
      <c r="A195" s="3" t="s">
        <v>395</v>
      </c>
      <c r="B195" s="4" t="s">
        <v>122</v>
      </c>
      <c r="C195" s="4" t="s">
        <v>150</v>
      </c>
      <c r="D195" s="9" t="s">
        <v>626</v>
      </c>
      <c r="E195" s="9" t="s">
        <v>229</v>
      </c>
      <c r="F195" s="217">
        <f>1611.9673</f>
        <v>1611.9673</v>
      </c>
      <c r="G195" s="231"/>
    </row>
    <row r="196" spans="1:7" s="214" customFormat="1" ht="68.25" customHeight="1" hidden="1">
      <c r="A196" s="3" t="s">
        <v>628</v>
      </c>
      <c r="B196" s="4" t="s">
        <v>122</v>
      </c>
      <c r="C196" s="4" t="s">
        <v>150</v>
      </c>
      <c r="D196" s="9" t="s">
        <v>625</v>
      </c>
      <c r="E196" s="9"/>
      <c r="F196" s="217">
        <f>F197</f>
        <v>0</v>
      </c>
      <c r="G196" s="231"/>
    </row>
    <row r="197" spans="1:7" s="214" customFormat="1" ht="36" customHeight="1" hidden="1">
      <c r="A197" s="27" t="s">
        <v>211</v>
      </c>
      <c r="B197" s="4" t="s">
        <v>122</v>
      </c>
      <c r="C197" s="4" t="s">
        <v>150</v>
      </c>
      <c r="D197" s="9" t="s">
        <v>625</v>
      </c>
      <c r="E197" s="9" t="s">
        <v>205</v>
      </c>
      <c r="F197" s="217">
        <f>F198</f>
        <v>0</v>
      </c>
      <c r="G197" s="231"/>
    </row>
    <row r="198" spans="1:7" s="214" customFormat="1" ht="68.25" customHeight="1" hidden="1">
      <c r="A198" s="27" t="s">
        <v>212</v>
      </c>
      <c r="B198" s="4" t="s">
        <v>122</v>
      </c>
      <c r="C198" s="4" t="s">
        <v>150</v>
      </c>
      <c r="D198" s="9" t="s">
        <v>625</v>
      </c>
      <c r="E198" s="9" t="s">
        <v>206</v>
      </c>
      <c r="F198" s="217">
        <f>F199</f>
        <v>0</v>
      </c>
      <c r="G198" s="231"/>
    </row>
    <row r="199" spans="1:7" s="214" customFormat="1" ht="58.5" customHeight="1" hidden="1">
      <c r="A199" s="3" t="s">
        <v>395</v>
      </c>
      <c r="B199" s="4" t="s">
        <v>122</v>
      </c>
      <c r="C199" s="4" t="s">
        <v>150</v>
      </c>
      <c r="D199" s="9" t="s">
        <v>625</v>
      </c>
      <c r="E199" s="9" t="s">
        <v>229</v>
      </c>
      <c r="F199" s="217">
        <v>0</v>
      </c>
      <c r="G199" s="231"/>
    </row>
    <row r="200" spans="1:7" s="214" customFormat="1" ht="41.25" customHeight="1">
      <c r="A200" s="3" t="s">
        <v>408</v>
      </c>
      <c r="B200" s="4" t="s">
        <v>122</v>
      </c>
      <c r="C200" s="4" t="s">
        <v>150</v>
      </c>
      <c r="D200" s="9" t="s">
        <v>406</v>
      </c>
      <c r="E200" s="9"/>
      <c r="F200" s="217">
        <f>F201</f>
        <v>253.026</v>
      </c>
      <c r="G200" s="231"/>
    </row>
    <row r="201" spans="1:7" s="214" customFormat="1" ht="80.25" customHeight="1">
      <c r="A201" s="3" t="s">
        <v>652</v>
      </c>
      <c r="B201" s="4" t="s">
        <v>122</v>
      </c>
      <c r="C201" s="4" t="s">
        <v>150</v>
      </c>
      <c r="D201" s="9" t="s">
        <v>404</v>
      </c>
      <c r="E201" s="9"/>
      <c r="F201" s="217">
        <f>F202</f>
        <v>253.026</v>
      </c>
      <c r="G201" s="231"/>
    </row>
    <row r="202" spans="1:7" s="214" customFormat="1" ht="39.75" customHeight="1">
      <c r="A202" s="3" t="s">
        <v>211</v>
      </c>
      <c r="B202" s="4" t="s">
        <v>122</v>
      </c>
      <c r="C202" s="4" t="s">
        <v>150</v>
      </c>
      <c r="D202" s="9" t="s">
        <v>404</v>
      </c>
      <c r="E202" s="9" t="s">
        <v>205</v>
      </c>
      <c r="F202" s="217">
        <f>F203</f>
        <v>253.026</v>
      </c>
      <c r="G202" s="231"/>
    </row>
    <row r="203" spans="1:7" s="214" customFormat="1" ht="39.75" customHeight="1">
      <c r="A203" s="3" t="s">
        <v>396</v>
      </c>
      <c r="B203" s="4" t="s">
        <v>122</v>
      </c>
      <c r="C203" s="4" t="s">
        <v>150</v>
      </c>
      <c r="D203" s="9" t="s">
        <v>404</v>
      </c>
      <c r="E203" s="9" t="s">
        <v>206</v>
      </c>
      <c r="F203" s="217">
        <f>F204</f>
        <v>253.026</v>
      </c>
      <c r="G203" s="231"/>
    </row>
    <row r="204" spans="1:7" s="214" customFormat="1" ht="39.75" customHeight="1">
      <c r="A204" s="3" t="s">
        <v>400</v>
      </c>
      <c r="B204" s="4" t="s">
        <v>122</v>
      </c>
      <c r="C204" s="4" t="s">
        <v>150</v>
      </c>
      <c r="D204" s="9" t="s">
        <v>404</v>
      </c>
      <c r="E204" s="9" t="s">
        <v>207</v>
      </c>
      <c r="F204" s="217">
        <f>253.026</f>
        <v>253.026</v>
      </c>
      <c r="G204" s="231"/>
    </row>
    <row r="205" spans="1:7" s="214" customFormat="1" ht="39.75" customHeight="1">
      <c r="A205" s="5" t="s">
        <v>162</v>
      </c>
      <c r="B205" s="4" t="s">
        <v>122</v>
      </c>
      <c r="C205" s="4" t="s">
        <v>150</v>
      </c>
      <c r="D205" s="4" t="s">
        <v>163</v>
      </c>
      <c r="E205" s="9"/>
      <c r="F205" s="217">
        <f>F206</f>
        <v>2310.299</v>
      </c>
      <c r="G205" s="231"/>
    </row>
    <row r="206" spans="1:7" s="214" customFormat="1" ht="64.5" customHeight="1">
      <c r="A206" s="3" t="s">
        <v>402</v>
      </c>
      <c r="B206" s="4" t="s">
        <v>122</v>
      </c>
      <c r="C206" s="4" t="s">
        <v>150</v>
      </c>
      <c r="D206" s="9" t="s">
        <v>403</v>
      </c>
      <c r="E206" s="9"/>
      <c r="F206" s="217">
        <f>F207</f>
        <v>2310.299</v>
      </c>
      <c r="G206" s="231"/>
    </row>
    <row r="207" spans="1:7" s="214" customFormat="1" ht="64.5" customHeight="1">
      <c r="A207" s="3" t="s">
        <v>401</v>
      </c>
      <c r="B207" s="4" t="s">
        <v>122</v>
      </c>
      <c r="C207" s="4" t="s">
        <v>150</v>
      </c>
      <c r="D207" s="9" t="s">
        <v>399</v>
      </c>
      <c r="E207" s="9"/>
      <c r="F207" s="217">
        <f>F208</f>
        <v>2310.299</v>
      </c>
      <c r="G207" s="231"/>
    </row>
    <row r="208" spans="1:7" s="214" customFormat="1" ht="39.75" customHeight="1">
      <c r="A208" s="3" t="s">
        <v>211</v>
      </c>
      <c r="B208" s="4" t="s">
        <v>122</v>
      </c>
      <c r="C208" s="4" t="s">
        <v>150</v>
      </c>
      <c r="D208" s="9" t="s">
        <v>399</v>
      </c>
      <c r="E208" s="9" t="s">
        <v>205</v>
      </c>
      <c r="F208" s="217">
        <f>F209</f>
        <v>2310.299</v>
      </c>
      <c r="G208" s="231"/>
    </row>
    <row r="209" spans="1:7" s="214" customFormat="1" ht="39.75" customHeight="1">
      <c r="A209" s="3" t="s">
        <v>396</v>
      </c>
      <c r="B209" s="4" t="s">
        <v>122</v>
      </c>
      <c r="C209" s="4" t="s">
        <v>150</v>
      </c>
      <c r="D209" s="9" t="s">
        <v>399</v>
      </c>
      <c r="E209" s="9" t="s">
        <v>206</v>
      </c>
      <c r="F209" s="217">
        <f>F210</f>
        <v>2310.299</v>
      </c>
      <c r="G209" s="231"/>
    </row>
    <row r="210" spans="1:7" s="214" customFormat="1" ht="59.25" customHeight="1">
      <c r="A210" s="3" t="s">
        <v>400</v>
      </c>
      <c r="B210" s="4" t="s">
        <v>122</v>
      </c>
      <c r="C210" s="4" t="s">
        <v>150</v>
      </c>
      <c r="D210" s="9" t="s">
        <v>399</v>
      </c>
      <c r="E210" s="9" t="s">
        <v>207</v>
      </c>
      <c r="F210" s="217">
        <f>2310.299</f>
        <v>2310.299</v>
      </c>
      <c r="G210" s="231"/>
    </row>
    <row r="211" spans="1:7" s="214" customFormat="1" ht="56.25" customHeight="1" hidden="1">
      <c r="A211" s="5" t="s">
        <v>162</v>
      </c>
      <c r="B211" s="4" t="s">
        <v>122</v>
      </c>
      <c r="C211" s="4" t="s">
        <v>150</v>
      </c>
      <c r="D211" s="4" t="s">
        <v>163</v>
      </c>
      <c r="E211" s="2"/>
      <c r="F211" s="217">
        <f>F212</f>
        <v>11086.96645</v>
      </c>
      <c r="G211" s="231"/>
    </row>
    <row r="212" spans="1:7" s="214" customFormat="1" ht="63" customHeight="1">
      <c r="A212" s="5" t="s">
        <v>270</v>
      </c>
      <c r="B212" s="4" t="s">
        <v>122</v>
      </c>
      <c r="C212" s="4" t="s">
        <v>150</v>
      </c>
      <c r="D212" s="4" t="s">
        <v>199</v>
      </c>
      <c r="E212" s="9"/>
      <c r="F212" s="217">
        <f>F213+F217</f>
        <v>11086.96645</v>
      </c>
      <c r="G212" s="231"/>
    </row>
    <row r="213" spans="1:7" s="214" customFormat="1" ht="0.75" customHeight="1" hidden="1">
      <c r="A213" s="5" t="s">
        <v>272</v>
      </c>
      <c r="B213" s="4" t="s">
        <v>122</v>
      </c>
      <c r="C213" s="4" t="s">
        <v>150</v>
      </c>
      <c r="D213" s="4" t="s">
        <v>271</v>
      </c>
      <c r="E213" s="2"/>
      <c r="F213" s="217">
        <f>F214</f>
        <v>0</v>
      </c>
      <c r="G213" s="231"/>
    </row>
    <row r="214" spans="1:7" s="214" customFormat="1" ht="65.25" customHeight="1" hidden="1">
      <c r="A214" s="3" t="s">
        <v>211</v>
      </c>
      <c r="B214" s="4" t="s">
        <v>122</v>
      </c>
      <c r="C214" s="4" t="s">
        <v>150</v>
      </c>
      <c r="D214" s="4" t="s">
        <v>271</v>
      </c>
      <c r="E214" s="4" t="s">
        <v>205</v>
      </c>
      <c r="F214" s="217">
        <f>F215</f>
        <v>0</v>
      </c>
      <c r="G214" s="231"/>
    </row>
    <row r="215" spans="1:7" s="214" customFormat="1" ht="54" customHeight="1" hidden="1">
      <c r="A215" s="3" t="s">
        <v>251</v>
      </c>
      <c r="B215" s="4" t="s">
        <v>122</v>
      </c>
      <c r="C215" s="4" t="s">
        <v>150</v>
      </c>
      <c r="D215" s="4" t="s">
        <v>271</v>
      </c>
      <c r="E215" s="4" t="s">
        <v>206</v>
      </c>
      <c r="F215" s="217">
        <f>F216</f>
        <v>0</v>
      </c>
      <c r="G215" s="231"/>
    </row>
    <row r="216" spans="1:7" s="214" customFormat="1" ht="66" customHeight="1" hidden="1">
      <c r="A216" s="3" t="s">
        <v>213</v>
      </c>
      <c r="B216" s="4" t="s">
        <v>122</v>
      </c>
      <c r="C216" s="4" t="s">
        <v>150</v>
      </c>
      <c r="D216" s="4" t="s">
        <v>271</v>
      </c>
      <c r="E216" s="4" t="s">
        <v>207</v>
      </c>
      <c r="F216" s="217"/>
      <c r="G216" s="231"/>
    </row>
    <row r="217" spans="1:7" s="214" customFormat="1" ht="78.75" customHeight="1">
      <c r="A217" s="5" t="s">
        <v>273</v>
      </c>
      <c r="B217" s="4" t="s">
        <v>122</v>
      </c>
      <c r="C217" s="4" t="s">
        <v>150</v>
      </c>
      <c r="D217" s="4" t="s">
        <v>235</v>
      </c>
      <c r="E217" s="4"/>
      <c r="F217" s="217">
        <f>F218</f>
        <v>11086.96645</v>
      </c>
      <c r="G217" s="231"/>
    </row>
    <row r="218" spans="1:7" s="214" customFormat="1" ht="51" customHeight="1">
      <c r="A218" s="3" t="s">
        <v>211</v>
      </c>
      <c r="B218" s="4" t="s">
        <v>122</v>
      </c>
      <c r="C218" s="4" t="s">
        <v>150</v>
      </c>
      <c r="D218" s="4" t="s">
        <v>235</v>
      </c>
      <c r="E218" s="9" t="s">
        <v>205</v>
      </c>
      <c r="F218" s="217">
        <f>F219</f>
        <v>11086.96645</v>
      </c>
      <c r="G218" s="231"/>
    </row>
    <row r="219" spans="1:7" s="214" customFormat="1" ht="54" customHeight="1">
      <c r="A219" s="3" t="s">
        <v>212</v>
      </c>
      <c r="B219" s="4" t="s">
        <v>122</v>
      </c>
      <c r="C219" s="4" t="s">
        <v>150</v>
      </c>
      <c r="D219" s="4" t="s">
        <v>235</v>
      </c>
      <c r="E219" s="9" t="s">
        <v>206</v>
      </c>
      <c r="F219" s="217">
        <f>F220</f>
        <v>11086.96645</v>
      </c>
      <c r="G219" s="231"/>
    </row>
    <row r="220" spans="1:7" s="214" customFormat="1" ht="46.5" customHeight="1">
      <c r="A220" s="3" t="s">
        <v>395</v>
      </c>
      <c r="B220" s="4" t="s">
        <v>122</v>
      </c>
      <c r="C220" s="4" t="s">
        <v>150</v>
      </c>
      <c r="D220" s="4" t="s">
        <v>235</v>
      </c>
      <c r="E220" s="9" t="s">
        <v>229</v>
      </c>
      <c r="F220" s="217">
        <f>4564+6522.96645</f>
        <v>11086.96645</v>
      </c>
      <c r="G220" s="231"/>
    </row>
    <row r="221" spans="1:7" s="214" customFormat="1" ht="44.25" customHeight="1">
      <c r="A221" s="5" t="s">
        <v>222</v>
      </c>
      <c r="B221" s="4" t="s">
        <v>122</v>
      </c>
      <c r="C221" s="4" t="s">
        <v>150</v>
      </c>
      <c r="D221" s="9" t="s">
        <v>151</v>
      </c>
      <c r="E221" s="9"/>
      <c r="F221" s="217">
        <f>F222+F224</f>
        <v>1440</v>
      </c>
      <c r="G221" s="231"/>
    </row>
    <row r="222" spans="1:7" s="214" customFormat="1" ht="75" customHeight="1" hidden="1">
      <c r="A222" s="5" t="s">
        <v>266</v>
      </c>
      <c r="B222" s="4" t="s">
        <v>122</v>
      </c>
      <c r="C222" s="4" t="s">
        <v>150</v>
      </c>
      <c r="D222" s="4" t="s">
        <v>169</v>
      </c>
      <c r="E222" s="4"/>
      <c r="F222" s="217">
        <f>F223</f>
        <v>0</v>
      </c>
      <c r="G222" s="231"/>
    </row>
    <row r="223" spans="1:7" s="214" customFormat="1" ht="61.5" customHeight="1" hidden="1">
      <c r="A223" s="3" t="s">
        <v>211</v>
      </c>
      <c r="B223" s="4" t="s">
        <v>122</v>
      </c>
      <c r="C223" s="4" t="s">
        <v>150</v>
      </c>
      <c r="D223" s="4" t="s">
        <v>169</v>
      </c>
      <c r="E223" s="9" t="s">
        <v>205</v>
      </c>
      <c r="F223" s="217">
        <f>F231</f>
        <v>0</v>
      </c>
      <c r="G223" s="231"/>
    </row>
    <row r="224" spans="1:7" s="214" customFormat="1" ht="61.5" customHeight="1">
      <c r="A224" s="157" t="s">
        <v>82</v>
      </c>
      <c r="B224" s="4" t="s">
        <v>122</v>
      </c>
      <c r="C224" s="4" t="s">
        <v>150</v>
      </c>
      <c r="D224" s="4" t="s">
        <v>152</v>
      </c>
      <c r="E224" s="9"/>
      <c r="F224" s="217">
        <f>F225+F229</f>
        <v>1440</v>
      </c>
      <c r="G224" s="231"/>
    </row>
    <row r="225" spans="1:7" s="214" customFormat="1" ht="37.5" customHeight="1">
      <c r="A225" s="3" t="s">
        <v>211</v>
      </c>
      <c r="B225" s="4" t="s">
        <v>122</v>
      </c>
      <c r="C225" s="4" t="s">
        <v>150</v>
      </c>
      <c r="D225" s="4" t="s">
        <v>152</v>
      </c>
      <c r="E225" s="9" t="s">
        <v>205</v>
      </c>
      <c r="F225" s="217">
        <f>F226</f>
        <v>1035</v>
      </c>
      <c r="G225" s="231"/>
    </row>
    <row r="226" spans="1:7" s="214" customFormat="1" ht="48" customHeight="1">
      <c r="A226" s="3" t="s">
        <v>396</v>
      </c>
      <c r="B226" s="4" t="s">
        <v>122</v>
      </c>
      <c r="C226" s="4" t="s">
        <v>150</v>
      </c>
      <c r="D226" s="4" t="s">
        <v>152</v>
      </c>
      <c r="E226" s="9" t="s">
        <v>206</v>
      </c>
      <c r="F226" s="217">
        <f>F228+F227</f>
        <v>1035</v>
      </c>
      <c r="G226" s="231"/>
    </row>
    <row r="227" spans="1:7" s="214" customFormat="1" ht="48" customHeight="1">
      <c r="A227" s="3" t="s">
        <v>395</v>
      </c>
      <c r="B227" s="4" t="s">
        <v>122</v>
      </c>
      <c r="C227" s="4" t="s">
        <v>150</v>
      </c>
      <c r="D227" s="4" t="s">
        <v>152</v>
      </c>
      <c r="E227" s="9" t="s">
        <v>229</v>
      </c>
      <c r="F227" s="217">
        <v>810</v>
      </c>
      <c r="G227" s="231"/>
    </row>
    <row r="228" spans="1:7" s="214" customFormat="1" ht="48.75" customHeight="1">
      <c r="A228" s="3" t="s">
        <v>400</v>
      </c>
      <c r="B228" s="4" t="s">
        <v>122</v>
      </c>
      <c r="C228" s="4" t="s">
        <v>150</v>
      </c>
      <c r="D228" s="4" t="s">
        <v>152</v>
      </c>
      <c r="E228" s="9" t="s">
        <v>207</v>
      </c>
      <c r="F228" s="217">
        <f>280-55</f>
        <v>225</v>
      </c>
      <c r="G228" s="231"/>
    </row>
    <row r="229" spans="1:7" s="214" customFormat="1" ht="36.75" customHeight="1">
      <c r="A229" s="10" t="s">
        <v>217</v>
      </c>
      <c r="B229" s="4" t="s">
        <v>122</v>
      </c>
      <c r="C229" s="4" t="s">
        <v>150</v>
      </c>
      <c r="D229" s="4" t="s">
        <v>152</v>
      </c>
      <c r="E229" s="9" t="s">
        <v>214</v>
      </c>
      <c r="F229" s="217">
        <f>F230</f>
        <v>405</v>
      </c>
      <c r="G229" s="231"/>
    </row>
    <row r="230" spans="1:8" s="214" customFormat="1" ht="61.5" customHeight="1">
      <c r="A230" s="10" t="s">
        <v>238</v>
      </c>
      <c r="B230" s="4" t="s">
        <v>122</v>
      </c>
      <c r="C230" s="4" t="s">
        <v>150</v>
      </c>
      <c r="D230" s="4" t="s">
        <v>152</v>
      </c>
      <c r="E230" s="9" t="s">
        <v>237</v>
      </c>
      <c r="F230" s="217">
        <f>250+100+55</f>
        <v>405</v>
      </c>
      <c r="G230" s="231"/>
      <c r="H230" s="219"/>
    </row>
    <row r="231" spans="1:7" s="214" customFormat="1" ht="45" customHeight="1" hidden="1">
      <c r="A231" s="3" t="s">
        <v>251</v>
      </c>
      <c r="B231" s="4" t="s">
        <v>122</v>
      </c>
      <c r="C231" s="4" t="s">
        <v>150</v>
      </c>
      <c r="D231" s="4" t="s">
        <v>169</v>
      </c>
      <c r="E231" s="9" t="s">
        <v>206</v>
      </c>
      <c r="F231" s="217">
        <f>F232</f>
        <v>0</v>
      </c>
      <c r="G231" s="231"/>
    </row>
    <row r="232" spans="1:7" s="214" customFormat="1" ht="54" customHeight="1" hidden="1">
      <c r="A232" s="3" t="s">
        <v>213</v>
      </c>
      <c r="B232" s="4" t="s">
        <v>122</v>
      </c>
      <c r="C232" s="4" t="s">
        <v>150</v>
      </c>
      <c r="D232" s="4" t="s">
        <v>169</v>
      </c>
      <c r="E232" s="9" t="s">
        <v>207</v>
      </c>
      <c r="F232" s="217"/>
      <c r="G232" s="231"/>
    </row>
    <row r="233" spans="1:7" s="214" customFormat="1" ht="15.75">
      <c r="A233" s="8" t="s">
        <v>278</v>
      </c>
      <c r="B233" s="2" t="s">
        <v>122</v>
      </c>
      <c r="C233" s="2" t="s">
        <v>168</v>
      </c>
      <c r="D233" s="2"/>
      <c r="E233" s="2"/>
      <c r="F233" s="218">
        <f>F240+F234</f>
        <v>12</v>
      </c>
      <c r="G233" s="231"/>
    </row>
    <row r="234" spans="1:7" s="214" customFormat="1" ht="47.25">
      <c r="A234" s="36" t="s">
        <v>115</v>
      </c>
      <c r="B234" s="28" t="s">
        <v>122</v>
      </c>
      <c r="C234" s="28" t="s">
        <v>168</v>
      </c>
      <c r="D234" s="28" t="s">
        <v>116</v>
      </c>
      <c r="E234" s="21"/>
      <c r="F234" s="217">
        <f>F235</f>
        <v>0.6</v>
      </c>
      <c r="G234" s="231"/>
    </row>
    <row r="235" spans="1:7" s="214" customFormat="1" ht="63">
      <c r="A235" s="36" t="s">
        <v>620</v>
      </c>
      <c r="B235" s="28" t="s">
        <v>122</v>
      </c>
      <c r="C235" s="28" t="s">
        <v>168</v>
      </c>
      <c r="D235" s="28" t="s">
        <v>618</v>
      </c>
      <c r="E235" s="21"/>
      <c r="F235" s="217">
        <f>F236</f>
        <v>0.6</v>
      </c>
      <c r="G235" s="231"/>
    </row>
    <row r="236" spans="1:7" s="214" customFormat="1" ht="31.5">
      <c r="A236" s="27" t="s">
        <v>619</v>
      </c>
      <c r="B236" s="28" t="s">
        <v>122</v>
      </c>
      <c r="C236" s="28" t="s">
        <v>168</v>
      </c>
      <c r="D236" s="28" t="s">
        <v>617</v>
      </c>
      <c r="E236" s="21"/>
      <c r="F236" s="217">
        <f>F237</f>
        <v>0.6</v>
      </c>
      <c r="G236" s="231"/>
    </row>
    <row r="237" spans="1:7" s="214" customFormat="1" ht="15.75">
      <c r="A237" s="27" t="s">
        <v>211</v>
      </c>
      <c r="B237" s="28" t="s">
        <v>122</v>
      </c>
      <c r="C237" s="28" t="s">
        <v>168</v>
      </c>
      <c r="D237" s="28" t="s">
        <v>617</v>
      </c>
      <c r="E237" s="43" t="s">
        <v>205</v>
      </c>
      <c r="F237" s="217">
        <f>F238</f>
        <v>0.6</v>
      </c>
      <c r="G237" s="231"/>
    </row>
    <row r="238" spans="1:7" s="214" customFormat="1" ht="31.5">
      <c r="A238" s="27" t="s">
        <v>251</v>
      </c>
      <c r="B238" s="28" t="s">
        <v>122</v>
      </c>
      <c r="C238" s="28" t="s">
        <v>168</v>
      </c>
      <c r="D238" s="28" t="s">
        <v>617</v>
      </c>
      <c r="E238" s="43" t="s">
        <v>206</v>
      </c>
      <c r="F238" s="217">
        <f>F239</f>
        <v>0.6</v>
      </c>
      <c r="G238" s="231"/>
    </row>
    <row r="239" spans="1:7" s="214" customFormat="1" ht="47.25">
      <c r="A239" s="27" t="s">
        <v>309</v>
      </c>
      <c r="B239" s="28" t="s">
        <v>122</v>
      </c>
      <c r="C239" s="28" t="s">
        <v>168</v>
      </c>
      <c r="D239" s="28" t="s">
        <v>617</v>
      </c>
      <c r="E239" s="43" t="s">
        <v>224</v>
      </c>
      <c r="F239" s="217">
        <v>0.6</v>
      </c>
      <c r="G239" s="231"/>
    </row>
    <row r="240" spans="1:7" s="214" customFormat="1" ht="15.75">
      <c r="A240" s="5" t="s">
        <v>162</v>
      </c>
      <c r="B240" s="4" t="s">
        <v>122</v>
      </c>
      <c r="C240" s="4" t="s">
        <v>168</v>
      </c>
      <c r="D240" s="4" t="s">
        <v>163</v>
      </c>
      <c r="E240" s="2"/>
      <c r="F240" s="217">
        <f>F241</f>
        <v>11.4</v>
      </c>
      <c r="G240" s="231"/>
    </row>
    <row r="241" spans="1:7" s="214" customFormat="1" ht="63">
      <c r="A241" s="3" t="s">
        <v>276</v>
      </c>
      <c r="B241" s="4" t="s">
        <v>122</v>
      </c>
      <c r="C241" s="4" t="s">
        <v>168</v>
      </c>
      <c r="D241" s="4" t="s">
        <v>275</v>
      </c>
      <c r="E241" s="9"/>
      <c r="F241" s="217">
        <f>F242</f>
        <v>11.4</v>
      </c>
      <c r="G241" s="231"/>
    </row>
    <row r="242" spans="1:7" s="214" customFormat="1" ht="31.5">
      <c r="A242" s="3" t="s">
        <v>277</v>
      </c>
      <c r="B242" s="4" t="s">
        <v>122</v>
      </c>
      <c r="C242" s="4" t="s">
        <v>168</v>
      </c>
      <c r="D242" s="4" t="s">
        <v>274</v>
      </c>
      <c r="E242" s="9"/>
      <c r="F242" s="217">
        <f>F243</f>
        <v>11.4</v>
      </c>
      <c r="G242" s="231"/>
    </row>
    <row r="243" spans="1:7" s="214" customFormat="1" ht="15.75">
      <c r="A243" s="3" t="s">
        <v>211</v>
      </c>
      <c r="B243" s="4" t="s">
        <v>122</v>
      </c>
      <c r="C243" s="4" t="s">
        <v>168</v>
      </c>
      <c r="D243" s="4" t="s">
        <v>274</v>
      </c>
      <c r="E243" s="9" t="s">
        <v>205</v>
      </c>
      <c r="F243" s="217">
        <f>F244</f>
        <v>11.4</v>
      </c>
      <c r="G243" s="231"/>
    </row>
    <row r="244" spans="1:7" s="214" customFormat="1" ht="47.25">
      <c r="A244" s="3" t="s">
        <v>212</v>
      </c>
      <c r="B244" s="4" t="s">
        <v>122</v>
      </c>
      <c r="C244" s="4" t="s">
        <v>168</v>
      </c>
      <c r="D244" s="4" t="s">
        <v>274</v>
      </c>
      <c r="E244" s="9" t="s">
        <v>206</v>
      </c>
      <c r="F244" s="217">
        <f>F245</f>
        <v>11.4</v>
      </c>
      <c r="G244" s="231"/>
    </row>
    <row r="245" spans="1:7" s="214" customFormat="1" ht="47.25">
      <c r="A245" s="3" t="s">
        <v>650</v>
      </c>
      <c r="B245" s="4" t="s">
        <v>122</v>
      </c>
      <c r="C245" s="4" t="s">
        <v>168</v>
      </c>
      <c r="D245" s="4" t="s">
        <v>274</v>
      </c>
      <c r="E245" s="9" t="s">
        <v>224</v>
      </c>
      <c r="F245" s="217">
        <v>11.4</v>
      </c>
      <c r="G245" s="231"/>
    </row>
    <row r="246" spans="1:7" s="214" customFormat="1" ht="15.75">
      <c r="A246" s="8" t="s">
        <v>155</v>
      </c>
      <c r="B246" s="2" t="s">
        <v>122</v>
      </c>
      <c r="C246" s="2" t="s">
        <v>128</v>
      </c>
      <c r="D246" s="2"/>
      <c r="E246" s="2"/>
      <c r="F246" s="218">
        <f>F259+F253+F247</f>
        <v>2083.50502</v>
      </c>
      <c r="G246" s="231"/>
    </row>
    <row r="247" spans="1:7" ht="47.25">
      <c r="A247" s="5" t="s">
        <v>415</v>
      </c>
      <c r="B247" s="4" t="s">
        <v>122</v>
      </c>
      <c r="C247" s="4" t="s">
        <v>128</v>
      </c>
      <c r="D247" s="4" t="s">
        <v>411</v>
      </c>
      <c r="E247" s="4"/>
      <c r="F247" s="217">
        <f>F248</f>
        <v>42.00502</v>
      </c>
      <c r="G247" s="232"/>
    </row>
    <row r="248" spans="1:7" ht="31.5">
      <c r="A248" s="3" t="s">
        <v>413</v>
      </c>
      <c r="B248" s="4" t="s">
        <v>122</v>
      </c>
      <c r="C248" s="4" t="s">
        <v>128</v>
      </c>
      <c r="D248" s="4" t="s">
        <v>412</v>
      </c>
      <c r="E248" s="4"/>
      <c r="F248" s="217">
        <f>F249</f>
        <v>42.00502</v>
      </c>
      <c r="G248" s="232"/>
    </row>
    <row r="249" spans="1:7" ht="72.75" customHeight="1">
      <c r="A249" s="3" t="s">
        <v>414</v>
      </c>
      <c r="B249" s="4" t="s">
        <v>122</v>
      </c>
      <c r="C249" s="4" t="s">
        <v>128</v>
      </c>
      <c r="D249" s="4" t="s">
        <v>410</v>
      </c>
      <c r="E249" s="4"/>
      <c r="F249" s="217">
        <f>F250</f>
        <v>42.00502</v>
      </c>
      <c r="G249" s="232"/>
    </row>
    <row r="250" spans="1:7" ht="15.75">
      <c r="A250" s="3" t="s">
        <v>211</v>
      </c>
      <c r="B250" s="4" t="s">
        <v>122</v>
      </c>
      <c r="C250" s="4" t="s">
        <v>128</v>
      </c>
      <c r="D250" s="4" t="s">
        <v>410</v>
      </c>
      <c r="E250" s="4" t="s">
        <v>205</v>
      </c>
      <c r="F250" s="217">
        <f>F251</f>
        <v>42.00502</v>
      </c>
      <c r="G250" s="232"/>
    </row>
    <row r="251" spans="1:7" ht="31.5">
      <c r="A251" s="3" t="s">
        <v>251</v>
      </c>
      <c r="B251" s="4" t="s">
        <v>122</v>
      </c>
      <c r="C251" s="4" t="s">
        <v>128</v>
      </c>
      <c r="D251" s="4" t="s">
        <v>410</v>
      </c>
      <c r="E251" s="4" t="s">
        <v>206</v>
      </c>
      <c r="F251" s="217">
        <f>F252</f>
        <v>42.00502</v>
      </c>
      <c r="G251" s="232"/>
    </row>
    <row r="252" spans="1:7" ht="47.25">
      <c r="A252" s="3" t="s">
        <v>213</v>
      </c>
      <c r="B252" s="4" t="s">
        <v>122</v>
      </c>
      <c r="C252" s="4" t="s">
        <v>128</v>
      </c>
      <c r="D252" s="4" t="s">
        <v>410</v>
      </c>
      <c r="E252" s="4" t="s">
        <v>207</v>
      </c>
      <c r="F252" s="217">
        <f>42.00502</f>
        <v>42.00502</v>
      </c>
      <c r="G252" s="232"/>
    </row>
    <row r="253" spans="1:7" ht="15.75">
      <c r="A253" s="5" t="s">
        <v>162</v>
      </c>
      <c r="B253" s="4" t="s">
        <v>122</v>
      </c>
      <c r="C253" s="4" t="s">
        <v>128</v>
      </c>
      <c r="D253" s="4" t="s">
        <v>163</v>
      </c>
      <c r="E253" s="4"/>
      <c r="F253" s="217">
        <f>F254</f>
        <v>630</v>
      </c>
      <c r="G253" s="232"/>
    </row>
    <row r="254" spans="1:7" ht="63">
      <c r="A254" s="3" t="s">
        <v>402</v>
      </c>
      <c r="B254" s="4" t="s">
        <v>122</v>
      </c>
      <c r="C254" s="4" t="s">
        <v>128</v>
      </c>
      <c r="D254" s="9" t="s">
        <v>403</v>
      </c>
      <c r="E254" s="4"/>
      <c r="F254" s="217">
        <f>F255</f>
        <v>630</v>
      </c>
      <c r="G254" s="232"/>
    </row>
    <row r="255" spans="1:7" ht="47.25">
      <c r="A255" s="3" t="s">
        <v>401</v>
      </c>
      <c r="B255" s="4" t="s">
        <v>122</v>
      </c>
      <c r="C255" s="4" t="s">
        <v>128</v>
      </c>
      <c r="D255" s="9" t="s">
        <v>399</v>
      </c>
      <c r="E255" s="4"/>
      <c r="F255" s="217">
        <f>F256</f>
        <v>630</v>
      </c>
      <c r="G255" s="232"/>
    </row>
    <row r="256" spans="1:7" ht="15.75">
      <c r="A256" s="3" t="s">
        <v>211</v>
      </c>
      <c r="B256" s="4" t="s">
        <v>122</v>
      </c>
      <c r="C256" s="4" t="s">
        <v>128</v>
      </c>
      <c r="D256" s="9" t="s">
        <v>399</v>
      </c>
      <c r="E256" s="4" t="s">
        <v>205</v>
      </c>
      <c r="F256" s="217">
        <f>F257</f>
        <v>630</v>
      </c>
      <c r="G256" s="232"/>
    </row>
    <row r="257" spans="1:7" ht="31.5">
      <c r="A257" s="3" t="s">
        <v>251</v>
      </c>
      <c r="B257" s="4" t="s">
        <v>122</v>
      </c>
      <c r="C257" s="4" t="s">
        <v>128</v>
      </c>
      <c r="D257" s="9" t="s">
        <v>399</v>
      </c>
      <c r="E257" s="4" t="s">
        <v>206</v>
      </c>
      <c r="F257" s="217">
        <f>F258</f>
        <v>630</v>
      </c>
      <c r="G257" s="232"/>
    </row>
    <row r="258" spans="1:7" ht="47.25">
      <c r="A258" s="3" t="s">
        <v>213</v>
      </c>
      <c r="B258" s="4" t="s">
        <v>122</v>
      </c>
      <c r="C258" s="4" t="s">
        <v>128</v>
      </c>
      <c r="D258" s="9" t="s">
        <v>399</v>
      </c>
      <c r="E258" s="4" t="s">
        <v>207</v>
      </c>
      <c r="F258" s="217">
        <f>630</f>
        <v>630</v>
      </c>
      <c r="G258" s="232"/>
    </row>
    <row r="259" spans="1:7" s="214" customFormat="1" ht="31.5">
      <c r="A259" s="5" t="s">
        <v>222</v>
      </c>
      <c r="B259" s="4" t="s">
        <v>122</v>
      </c>
      <c r="C259" s="4" t="s">
        <v>128</v>
      </c>
      <c r="D259" s="4" t="s">
        <v>151</v>
      </c>
      <c r="E259" s="4"/>
      <c r="F259" s="217">
        <f>F260+F271+F267</f>
        <v>1411.5</v>
      </c>
      <c r="G259" s="231"/>
    </row>
    <row r="260" spans="1:7" s="214" customFormat="1" ht="110.25">
      <c r="A260" s="3" t="s">
        <v>76</v>
      </c>
      <c r="B260" s="4" t="s">
        <v>122</v>
      </c>
      <c r="C260" s="4" t="s">
        <v>128</v>
      </c>
      <c r="D260" s="4" t="s">
        <v>160</v>
      </c>
      <c r="E260" s="4"/>
      <c r="F260" s="217">
        <f>F261+F264</f>
        <v>1411.5</v>
      </c>
      <c r="G260" s="231"/>
    </row>
    <row r="261" spans="1:7" s="214" customFormat="1" ht="78.75">
      <c r="A261" s="3" t="s">
        <v>246</v>
      </c>
      <c r="B261" s="4" t="s">
        <v>122</v>
      </c>
      <c r="C261" s="4" t="s">
        <v>128</v>
      </c>
      <c r="D261" s="4" t="s">
        <v>160</v>
      </c>
      <c r="E261" s="4" t="s">
        <v>201</v>
      </c>
      <c r="F261" s="217">
        <f>F262</f>
        <v>14</v>
      </c>
      <c r="G261" s="231"/>
    </row>
    <row r="262" spans="1:7" s="214" customFormat="1" ht="15.75">
      <c r="A262" s="3" t="s">
        <v>208</v>
      </c>
      <c r="B262" s="4" t="s">
        <v>122</v>
      </c>
      <c r="C262" s="4" t="s">
        <v>128</v>
      </c>
      <c r="D262" s="4" t="s">
        <v>160</v>
      </c>
      <c r="E262" s="4" t="s">
        <v>202</v>
      </c>
      <c r="F262" s="217">
        <f>F263</f>
        <v>14</v>
      </c>
      <c r="G262" s="231"/>
    </row>
    <row r="263" spans="1:7" s="214" customFormat="1" ht="31.5">
      <c r="A263" s="3" t="s">
        <v>210</v>
      </c>
      <c r="B263" s="4" t="s">
        <v>122</v>
      </c>
      <c r="C263" s="4" t="s">
        <v>128</v>
      </c>
      <c r="D263" s="4" t="s">
        <v>160</v>
      </c>
      <c r="E263" s="4" t="s">
        <v>204</v>
      </c>
      <c r="F263" s="217">
        <v>14</v>
      </c>
      <c r="G263" s="231"/>
    </row>
    <row r="264" spans="1:7" s="214" customFormat="1" ht="15.75">
      <c r="A264" s="3" t="s">
        <v>211</v>
      </c>
      <c r="B264" s="4" t="s">
        <v>122</v>
      </c>
      <c r="C264" s="4" t="s">
        <v>128</v>
      </c>
      <c r="D264" s="4" t="s">
        <v>160</v>
      </c>
      <c r="E264" s="9" t="s">
        <v>205</v>
      </c>
      <c r="F264" s="217">
        <f>F265</f>
        <v>1397.5</v>
      </c>
      <c r="G264" s="231"/>
    </row>
    <row r="265" spans="1:7" s="214" customFormat="1" ht="47.25">
      <c r="A265" s="3" t="s">
        <v>212</v>
      </c>
      <c r="B265" s="4" t="s">
        <v>122</v>
      </c>
      <c r="C265" s="4" t="s">
        <v>128</v>
      </c>
      <c r="D265" s="4" t="s">
        <v>160</v>
      </c>
      <c r="E265" s="9" t="s">
        <v>206</v>
      </c>
      <c r="F265" s="217">
        <f>F266</f>
        <v>1397.5</v>
      </c>
      <c r="G265" s="231"/>
    </row>
    <row r="266" spans="1:7" s="214" customFormat="1" ht="46.5" customHeight="1">
      <c r="A266" s="3" t="s">
        <v>213</v>
      </c>
      <c r="B266" s="4" t="s">
        <v>122</v>
      </c>
      <c r="C266" s="4" t="s">
        <v>128</v>
      </c>
      <c r="D266" s="4" t="s">
        <v>160</v>
      </c>
      <c r="E266" s="9" t="s">
        <v>207</v>
      </c>
      <c r="F266" s="217">
        <f>1900+300-300-502.5</f>
        <v>1397.5</v>
      </c>
      <c r="G266" s="231"/>
    </row>
    <row r="267" spans="1:7" s="214" customFormat="1" ht="45" hidden="1">
      <c r="A267" s="157" t="s">
        <v>79</v>
      </c>
      <c r="B267" s="4" t="s">
        <v>122</v>
      </c>
      <c r="C267" s="4" t="s">
        <v>128</v>
      </c>
      <c r="D267" s="4" t="s">
        <v>349</v>
      </c>
      <c r="E267" s="9"/>
      <c r="F267" s="217">
        <f>F268</f>
        <v>0</v>
      </c>
      <c r="G267" s="231"/>
    </row>
    <row r="268" spans="1:7" s="214" customFormat="1" ht="15.75" hidden="1">
      <c r="A268" s="3" t="s">
        <v>211</v>
      </c>
      <c r="B268" s="4" t="s">
        <v>122</v>
      </c>
      <c r="C268" s="4" t="s">
        <v>128</v>
      </c>
      <c r="D268" s="4" t="s">
        <v>349</v>
      </c>
      <c r="E268" s="9" t="s">
        <v>205</v>
      </c>
      <c r="F268" s="217">
        <f>F269</f>
        <v>0</v>
      </c>
      <c r="G268" s="231"/>
    </row>
    <row r="269" spans="1:7" s="214" customFormat="1" ht="47.25" hidden="1">
      <c r="A269" s="3" t="s">
        <v>212</v>
      </c>
      <c r="B269" s="4" t="s">
        <v>122</v>
      </c>
      <c r="C269" s="4" t="s">
        <v>128</v>
      </c>
      <c r="D269" s="4" t="s">
        <v>349</v>
      </c>
      <c r="E269" s="9" t="s">
        <v>206</v>
      </c>
      <c r="F269" s="217">
        <f>F270</f>
        <v>0</v>
      </c>
      <c r="G269" s="231"/>
    </row>
    <row r="270" spans="1:7" s="214" customFormat="1" ht="45" customHeight="1" hidden="1">
      <c r="A270" s="3" t="s">
        <v>213</v>
      </c>
      <c r="B270" s="4" t="s">
        <v>122</v>
      </c>
      <c r="C270" s="4" t="s">
        <v>128</v>
      </c>
      <c r="D270" s="4" t="s">
        <v>349</v>
      </c>
      <c r="E270" s="9" t="s">
        <v>207</v>
      </c>
      <c r="F270" s="217">
        <f>1630-1630</f>
        <v>0</v>
      </c>
      <c r="G270" s="231"/>
    </row>
    <row r="271" spans="1:7" s="214" customFormat="1" ht="110.25" hidden="1">
      <c r="A271" s="3" t="s">
        <v>291</v>
      </c>
      <c r="B271" s="4" t="s">
        <v>122</v>
      </c>
      <c r="C271" s="4" t="s">
        <v>128</v>
      </c>
      <c r="D271" s="4" t="s">
        <v>287</v>
      </c>
      <c r="E271" s="9"/>
      <c r="F271" s="217">
        <f>F272+F276</f>
        <v>0</v>
      </c>
      <c r="G271" s="231"/>
    </row>
    <row r="272" spans="1:7" s="214" customFormat="1" ht="90" customHeight="1" hidden="1">
      <c r="A272" s="3" t="s">
        <v>290</v>
      </c>
      <c r="B272" s="4" t="s">
        <v>122</v>
      </c>
      <c r="C272" s="4" t="s">
        <v>128</v>
      </c>
      <c r="D272" s="4" t="s">
        <v>289</v>
      </c>
      <c r="E272" s="9"/>
      <c r="F272" s="217">
        <f>F273</f>
        <v>0</v>
      </c>
      <c r="G272" s="231"/>
    </row>
    <row r="273" spans="1:7" s="214" customFormat="1" ht="63.75" customHeight="1" hidden="1">
      <c r="A273" s="3" t="s">
        <v>292</v>
      </c>
      <c r="B273" s="4" t="s">
        <v>122</v>
      </c>
      <c r="C273" s="4" t="s">
        <v>128</v>
      </c>
      <c r="D273" s="4" t="s">
        <v>289</v>
      </c>
      <c r="E273" s="9" t="s">
        <v>205</v>
      </c>
      <c r="F273" s="217">
        <f>F274</f>
        <v>0</v>
      </c>
      <c r="G273" s="231"/>
    </row>
    <row r="274" spans="1:7" s="214" customFormat="1" ht="15.75" hidden="1">
      <c r="A274" s="3" t="s">
        <v>211</v>
      </c>
      <c r="B274" s="4" t="s">
        <v>122</v>
      </c>
      <c r="C274" s="4" t="s">
        <v>128</v>
      </c>
      <c r="D274" s="4" t="s">
        <v>289</v>
      </c>
      <c r="E274" s="9" t="s">
        <v>206</v>
      </c>
      <c r="F274" s="217">
        <f>F275</f>
        <v>0</v>
      </c>
      <c r="G274" s="231"/>
    </row>
    <row r="275" spans="1:7" s="214" customFormat="1" ht="31.5" hidden="1">
      <c r="A275" s="3" t="s">
        <v>251</v>
      </c>
      <c r="B275" s="4" t="s">
        <v>122</v>
      </c>
      <c r="C275" s="4" t="s">
        <v>128</v>
      </c>
      <c r="D275" s="4" t="s">
        <v>289</v>
      </c>
      <c r="E275" s="9" t="s">
        <v>207</v>
      </c>
      <c r="F275" s="217"/>
      <c r="G275" s="231"/>
    </row>
    <row r="276" spans="1:7" s="214" customFormat="1" ht="47.25" hidden="1">
      <c r="A276" s="3" t="s">
        <v>286</v>
      </c>
      <c r="B276" s="4" t="s">
        <v>122</v>
      </c>
      <c r="C276" s="4" t="s">
        <v>128</v>
      </c>
      <c r="D276" s="4" t="s">
        <v>288</v>
      </c>
      <c r="E276" s="9"/>
      <c r="F276" s="217">
        <f>F277</f>
        <v>0</v>
      </c>
      <c r="G276" s="231"/>
    </row>
    <row r="277" spans="1:7" s="214" customFormat="1" ht="15.75" hidden="1">
      <c r="A277" s="3" t="s">
        <v>211</v>
      </c>
      <c r="B277" s="4" t="s">
        <v>122</v>
      </c>
      <c r="C277" s="4" t="s">
        <v>128</v>
      </c>
      <c r="D277" s="4" t="s">
        <v>288</v>
      </c>
      <c r="E277" s="9" t="s">
        <v>205</v>
      </c>
      <c r="F277" s="217">
        <f>F278</f>
        <v>0</v>
      </c>
      <c r="G277" s="231"/>
    </row>
    <row r="278" spans="1:7" s="214" customFormat="1" ht="31.5" hidden="1">
      <c r="A278" s="3" t="s">
        <v>251</v>
      </c>
      <c r="B278" s="4" t="s">
        <v>122</v>
      </c>
      <c r="C278" s="4" t="s">
        <v>128</v>
      </c>
      <c r="D278" s="4" t="s">
        <v>288</v>
      </c>
      <c r="E278" s="9" t="s">
        <v>206</v>
      </c>
      <c r="F278" s="217">
        <f>F279</f>
        <v>0</v>
      </c>
      <c r="G278" s="231"/>
    </row>
    <row r="279" spans="1:7" s="214" customFormat="1" ht="47.25" hidden="1">
      <c r="A279" s="3" t="s">
        <v>213</v>
      </c>
      <c r="B279" s="4" t="s">
        <v>122</v>
      </c>
      <c r="C279" s="4" t="s">
        <v>128</v>
      </c>
      <c r="D279" s="4" t="s">
        <v>288</v>
      </c>
      <c r="E279" s="9" t="s">
        <v>207</v>
      </c>
      <c r="F279" s="217"/>
      <c r="G279" s="231"/>
    </row>
    <row r="280" spans="1:7" s="214" customFormat="1" ht="15.75">
      <c r="A280" s="8" t="s">
        <v>157</v>
      </c>
      <c r="B280" s="2" t="s">
        <v>158</v>
      </c>
      <c r="C280" s="2"/>
      <c r="D280" s="2"/>
      <c r="E280" s="2"/>
      <c r="F280" s="218">
        <f>F281+F312+F361+F378</f>
        <v>30442.971540000002</v>
      </c>
      <c r="G280" s="219"/>
    </row>
    <row r="281" spans="1:7" s="214" customFormat="1" ht="12.75" customHeight="1">
      <c r="A281" s="8" t="s">
        <v>159</v>
      </c>
      <c r="B281" s="2" t="s">
        <v>158</v>
      </c>
      <c r="C281" s="2" t="s">
        <v>111</v>
      </c>
      <c r="D281" s="2"/>
      <c r="E281" s="2"/>
      <c r="F281" s="218">
        <f>F292+F302+F282</f>
        <v>3608.74</v>
      </c>
      <c r="G281" s="219"/>
    </row>
    <row r="282" spans="1:7" s="214" customFormat="1" ht="15.75" hidden="1">
      <c r="A282" s="5" t="s">
        <v>255</v>
      </c>
      <c r="B282" s="4" t="s">
        <v>158</v>
      </c>
      <c r="C282" s="4" t="s">
        <v>111</v>
      </c>
      <c r="D282" s="4" t="s">
        <v>256</v>
      </c>
      <c r="E282" s="2"/>
      <c r="F282" s="217">
        <f>F283+F288</f>
        <v>0</v>
      </c>
      <c r="G282" s="219"/>
    </row>
    <row r="283" spans="1:7" s="214" customFormat="1" ht="15.75" hidden="1">
      <c r="A283" s="207" t="s">
        <v>257</v>
      </c>
      <c r="B283" s="4" t="s">
        <v>158</v>
      </c>
      <c r="C283" s="4" t="s">
        <v>111</v>
      </c>
      <c r="D283" s="4" t="s">
        <v>258</v>
      </c>
      <c r="E283" s="2"/>
      <c r="F283" s="217">
        <f>F284</f>
        <v>0</v>
      </c>
      <c r="G283" s="219"/>
    </row>
    <row r="284" spans="1:7" s="214" customFormat="1" ht="15.75" hidden="1">
      <c r="A284" s="3" t="s">
        <v>211</v>
      </c>
      <c r="B284" s="4" t="s">
        <v>158</v>
      </c>
      <c r="C284" s="4" t="s">
        <v>111</v>
      </c>
      <c r="D284" s="4" t="s">
        <v>258</v>
      </c>
      <c r="E284" s="4" t="s">
        <v>205</v>
      </c>
      <c r="F284" s="217">
        <f>F285</f>
        <v>0</v>
      </c>
      <c r="G284" s="219"/>
    </row>
    <row r="285" spans="1:7" s="214" customFormat="1" ht="47.25" hidden="1">
      <c r="A285" s="3" t="s">
        <v>212</v>
      </c>
      <c r="B285" s="4" t="s">
        <v>158</v>
      </c>
      <c r="C285" s="4" t="s">
        <v>111</v>
      </c>
      <c r="D285" s="4" t="s">
        <v>258</v>
      </c>
      <c r="E285" s="4" t="s">
        <v>206</v>
      </c>
      <c r="F285" s="217">
        <f>F286+F287</f>
        <v>0</v>
      </c>
      <c r="G285" s="219"/>
    </row>
    <row r="286" spans="1:7" s="214" customFormat="1" ht="47.25" hidden="1">
      <c r="A286" s="3" t="s">
        <v>228</v>
      </c>
      <c r="B286" s="4" t="s">
        <v>158</v>
      </c>
      <c r="C286" s="4" t="s">
        <v>111</v>
      </c>
      <c r="D286" s="4" t="s">
        <v>258</v>
      </c>
      <c r="E286" s="4" t="s">
        <v>229</v>
      </c>
      <c r="F286" s="217"/>
      <c r="G286" s="219"/>
    </row>
    <row r="287" spans="1:7" s="214" customFormat="1" ht="47.25" hidden="1">
      <c r="A287" s="3" t="s">
        <v>213</v>
      </c>
      <c r="B287" s="4" t="s">
        <v>158</v>
      </c>
      <c r="C287" s="4" t="s">
        <v>111</v>
      </c>
      <c r="D287" s="4" t="s">
        <v>258</v>
      </c>
      <c r="E287" s="4" t="s">
        <v>207</v>
      </c>
      <c r="F287" s="217"/>
      <c r="G287" s="219"/>
    </row>
    <row r="288" spans="1:7" s="214" customFormat="1" ht="74.25" customHeight="1" hidden="1">
      <c r="A288" s="3" t="s">
        <v>285</v>
      </c>
      <c r="B288" s="4" t="s">
        <v>158</v>
      </c>
      <c r="C288" s="4" t="s">
        <v>111</v>
      </c>
      <c r="D288" s="4" t="s">
        <v>284</v>
      </c>
      <c r="E288" s="4"/>
      <c r="F288" s="217">
        <f>F290</f>
        <v>0</v>
      </c>
      <c r="G288" s="219"/>
    </row>
    <row r="289" spans="1:7" s="214" customFormat="1" ht="15.75" hidden="1">
      <c r="A289" s="3" t="s">
        <v>211</v>
      </c>
      <c r="B289" s="4" t="s">
        <v>158</v>
      </c>
      <c r="C289" s="4" t="s">
        <v>111</v>
      </c>
      <c r="D289" s="4" t="s">
        <v>284</v>
      </c>
      <c r="E289" s="4" t="s">
        <v>205</v>
      </c>
      <c r="F289" s="217">
        <f>F290</f>
        <v>0</v>
      </c>
      <c r="G289" s="219"/>
    </row>
    <row r="290" spans="1:7" s="214" customFormat="1" ht="47.25" hidden="1">
      <c r="A290" s="3" t="s">
        <v>212</v>
      </c>
      <c r="B290" s="4" t="s">
        <v>158</v>
      </c>
      <c r="C290" s="4" t="s">
        <v>111</v>
      </c>
      <c r="D290" s="4" t="s">
        <v>284</v>
      </c>
      <c r="E290" s="4" t="s">
        <v>206</v>
      </c>
      <c r="F290" s="217">
        <f>F291</f>
        <v>0</v>
      </c>
      <c r="G290" s="219"/>
    </row>
    <row r="291" spans="1:7" s="214" customFormat="1" ht="1.5" customHeight="1" hidden="1">
      <c r="A291" s="3" t="s">
        <v>213</v>
      </c>
      <c r="B291" s="4" t="s">
        <v>158</v>
      </c>
      <c r="C291" s="4" t="s">
        <v>111</v>
      </c>
      <c r="D291" s="4" t="s">
        <v>284</v>
      </c>
      <c r="E291" s="4" t="s">
        <v>207</v>
      </c>
      <c r="F291" s="217"/>
      <c r="G291" s="219"/>
    </row>
    <row r="292" spans="1:7" ht="18" customHeight="1" hidden="1">
      <c r="A292" s="5" t="s">
        <v>162</v>
      </c>
      <c r="B292" s="4" t="s">
        <v>158</v>
      </c>
      <c r="C292" s="4" t="s">
        <v>111</v>
      </c>
      <c r="D292" s="4" t="s">
        <v>163</v>
      </c>
      <c r="E292" s="4"/>
      <c r="F292" s="217">
        <f>F298+F293</f>
        <v>0</v>
      </c>
      <c r="G292" s="220"/>
    </row>
    <row r="293" spans="1:7" ht="69" customHeight="1" hidden="1">
      <c r="A293" s="5" t="s">
        <v>267</v>
      </c>
      <c r="B293" s="4" t="s">
        <v>158</v>
      </c>
      <c r="C293" s="4" t="s">
        <v>111</v>
      </c>
      <c r="D293" s="4" t="s">
        <v>268</v>
      </c>
      <c r="E293" s="4"/>
      <c r="F293" s="217">
        <f>F294</f>
        <v>0</v>
      </c>
      <c r="G293" s="220"/>
    </row>
    <row r="294" spans="1:7" ht="88.5" customHeight="1" hidden="1">
      <c r="A294" s="5" t="s">
        <v>281</v>
      </c>
      <c r="B294" s="4" t="s">
        <v>158</v>
      </c>
      <c r="C294" s="4" t="s">
        <v>111</v>
      </c>
      <c r="D294" s="4" t="s">
        <v>280</v>
      </c>
      <c r="E294" s="4"/>
      <c r="F294" s="217">
        <f>F295</f>
        <v>0</v>
      </c>
      <c r="G294" s="220"/>
    </row>
    <row r="295" spans="1:7" ht="38.25" customHeight="1" hidden="1">
      <c r="A295" s="3" t="s">
        <v>211</v>
      </c>
      <c r="B295" s="4" t="s">
        <v>158</v>
      </c>
      <c r="C295" s="4" t="s">
        <v>111</v>
      </c>
      <c r="D295" s="4" t="s">
        <v>280</v>
      </c>
      <c r="E295" s="4" t="s">
        <v>205</v>
      </c>
      <c r="F295" s="217">
        <f>F296</f>
        <v>0</v>
      </c>
      <c r="G295" s="220"/>
    </row>
    <row r="296" spans="1:7" ht="60" customHeight="1" hidden="1">
      <c r="A296" s="3" t="s">
        <v>212</v>
      </c>
      <c r="B296" s="4" t="s">
        <v>158</v>
      </c>
      <c r="C296" s="4" t="s">
        <v>111</v>
      </c>
      <c r="D296" s="4" t="s">
        <v>280</v>
      </c>
      <c r="E296" s="4" t="s">
        <v>206</v>
      </c>
      <c r="F296" s="217">
        <f>F297</f>
        <v>0</v>
      </c>
      <c r="G296" s="220"/>
    </row>
    <row r="297" spans="1:7" ht="48" customHeight="1" hidden="1">
      <c r="A297" s="3" t="s">
        <v>213</v>
      </c>
      <c r="B297" s="4" t="s">
        <v>158</v>
      </c>
      <c r="C297" s="4" t="s">
        <v>111</v>
      </c>
      <c r="D297" s="4" t="s">
        <v>280</v>
      </c>
      <c r="E297" s="4" t="s">
        <v>207</v>
      </c>
      <c r="F297" s="217"/>
      <c r="G297" s="220"/>
    </row>
    <row r="298" spans="1:7" ht="95.25" customHeight="1" hidden="1">
      <c r="A298" s="5" t="s">
        <v>279</v>
      </c>
      <c r="B298" s="4" t="s">
        <v>158</v>
      </c>
      <c r="C298" s="4" t="s">
        <v>111</v>
      </c>
      <c r="D298" s="4" t="s">
        <v>164</v>
      </c>
      <c r="E298" s="4"/>
      <c r="F298" s="217">
        <f>F299</f>
        <v>0</v>
      </c>
      <c r="G298" s="220"/>
    </row>
    <row r="299" spans="1:7" ht="48" customHeight="1" hidden="1">
      <c r="A299" s="3" t="s">
        <v>211</v>
      </c>
      <c r="B299" s="4" t="s">
        <v>158</v>
      </c>
      <c r="C299" s="4" t="s">
        <v>111</v>
      </c>
      <c r="D299" s="4" t="s">
        <v>164</v>
      </c>
      <c r="E299" s="9" t="s">
        <v>205</v>
      </c>
      <c r="F299" s="217">
        <f>F300</f>
        <v>0</v>
      </c>
      <c r="G299" s="220"/>
    </row>
    <row r="300" spans="1:7" ht="48.75" customHeight="1" hidden="1">
      <c r="A300" s="3" t="s">
        <v>212</v>
      </c>
      <c r="B300" s="4" t="s">
        <v>158</v>
      </c>
      <c r="C300" s="4" t="s">
        <v>111</v>
      </c>
      <c r="D300" s="4" t="s">
        <v>164</v>
      </c>
      <c r="E300" s="9" t="s">
        <v>206</v>
      </c>
      <c r="F300" s="217">
        <f>F301</f>
        <v>0</v>
      </c>
      <c r="G300" s="220"/>
    </row>
    <row r="301" spans="1:7" ht="53.25" customHeight="1" hidden="1">
      <c r="A301" s="3" t="s">
        <v>213</v>
      </c>
      <c r="B301" s="4" t="s">
        <v>158</v>
      </c>
      <c r="C301" s="4" t="s">
        <v>111</v>
      </c>
      <c r="D301" s="4" t="s">
        <v>164</v>
      </c>
      <c r="E301" s="9" t="s">
        <v>207</v>
      </c>
      <c r="F301" s="217">
        <v>0</v>
      </c>
      <c r="G301" s="220"/>
    </row>
    <row r="302" spans="1:7" ht="34.5" customHeight="1">
      <c r="A302" s="5" t="s">
        <v>222</v>
      </c>
      <c r="B302" s="4" t="s">
        <v>158</v>
      </c>
      <c r="C302" s="4" t="s">
        <v>111</v>
      </c>
      <c r="D302" s="4" t="s">
        <v>151</v>
      </c>
      <c r="E302" s="4"/>
      <c r="F302" s="217">
        <f>F307+F303</f>
        <v>3608.74</v>
      </c>
      <c r="G302" s="220"/>
    </row>
    <row r="303" spans="1:7" ht="87" customHeight="1" hidden="1">
      <c r="A303" s="5" t="s">
        <v>234</v>
      </c>
      <c r="B303" s="4" t="s">
        <v>158</v>
      </c>
      <c r="C303" s="4" t="s">
        <v>111</v>
      </c>
      <c r="D303" s="4" t="s">
        <v>195</v>
      </c>
      <c r="E303" s="4"/>
      <c r="F303" s="217">
        <f>F304</f>
        <v>0</v>
      </c>
      <c r="G303" s="220"/>
    </row>
    <row r="304" spans="1:7" ht="40.5" customHeight="1" hidden="1">
      <c r="A304" s="3" t="s">
        <v>211</v>
      </c>
      <c r="B304" s="4" t="s">
        <v>158</v>
      </c>
      <c r="C304" s="4" t="s">
        <v>111</v>
      </c>
      <c r="D304" s="4" t="s">
        <v>195</v>
      </c>
      <c r="E304" s="9" t="s">
        <v>205</v>
      </c>
      <c r="F304" s="217">
        <f>F305</f>
        <v>0</v>
      </c>
      <c r="G304" s="220"/>
    </row>
    <row r="305" spans="1:7" ht="52.5" customHeight="1" hidden="1">
      <c r="A305" s="3" t="s">
        <v>212</v>
      </c>
      <c r="B305" s="4" t="s">
        <v>158</v>
      </c>
      <c r="C305" s="4" t="s">
        <v>111</v>
      </c>
      <c r="D305" s="4" t="s">
        <v>195</v>
      </c>
      <c r="E305" s="9" t="s">
        <v>206</v>
      </c>
      <c r="F305" s="217">
        <f>F306</f>
        <v>0</v>
      </c>
      <c r="G305" s="220"/>
    </row>
    <row r="306" spans="1:7" ht="72.75" customHeight="1" hidden="1">
      <c r="A306" s="3" t="s">
        <v>213</v>
      </c>
      <c r="B306" s="4" t="s">
        <v>158</v>
      </c>
      <c r="C306" s="4" t="s">
        <v>111</v>
      </c>
      <c r="D306" s="4" t="s">
        <v>195</v>
      </c>
      <c r="E306" s="9" t="s">
        <v>207</v>
      </c>
      <c r="F306" s="217">
        <v>0</v>
      </c>
      <c r="G306" s="220"/>
    </row>
    <row r="307" spans="1:7" ht="71.25" customHeight="1">
      <c r="A307" s="5" t="s">
        <v>80</v>
      </c>
      <c r="B307" s="4" t="s">
        <v>158</v>
      </c>
      <c r="C307" s="4" t="s">
        <v>111</v>
      </c>
      <c r="D307" s="4" t="s">
        <v>169</v>
      </c>
      <c r="E307" s="4"/>
      <c r="F307" s="217">
        <f>F308</f>
        <v>3608.74</v>
      </c>
      <c r="G307" s="220"/>
    </row>
    <row r="308" spans="1:7" ht="39" customHeight="1">
      <c r="A308" s="3" t="s">
        <v>211</v>
      </c>
      <c r="B308" s="4" t="s">
        <v>158</v>
      </c>
      <c r="C308" s="4" t="s">
        <v>111</v>
      </c>
      <c r="D308" s="4" t="s">
        <v>169</v>
      </c>
      <c r="E308" s="9" t="s">
        <v>205</v>
      </c>
      <c r="F308" s="217">
        <f>F309</f>
        <v>3608.74</v>
      </c>
      <c r="G308" s="220"/>
    </row>
    <row r="309" spans="1:7" ht="56.25" customHeight="1">
      <c r="A309" s="3" t="s">
        <v>251</v>
      </c>
      <c r="B309" s="4" t="s">
        <v>158</v>
      </c>
      <c r="C309" s="4" t="s">
        <v>111</v>
      </c>
      <c r="D309" s="4" t="s">
        <v>169</v>
      </c>
      <c r="E309" s="9" t="s">
        <v>206</v>
      </c>
      <c r="F309" s="217">
        <f>F310+F311</f>
        <v>3608.74</v>
      </c>
      <c r="G309" s="220"/>
    </row>
    <row r="310" spans="1:7" ht="71.25" customHeight="1" hidden="1">
      <c r="A310" s="3" t="s">
        <v>228</v>
      </c>
      <c r="B310" s="4" t="s">
        <v>158</v>
      </c>
      <c r="C310" s="4" t="s">
        <v>111</v>
      </c>
      <c r="D310" s="4" t="s">
        <v>169</v>
      </c>
      <c r="E310" s="9" t="s">
        <v>229</v>
      </c>
      <c r="F310" s="217">
        <v>0</v>
      </c>
      <c r="G310" s="220"/>
    </row>
    <row r="311" spans="1:7" ht="71.25" customHeight="1">
      <c r="A311" s="3" t="s">
        <v>213</v>
      </c>
      <c r="B311" s="4" t="s">
        <v>158</v>
      </c>
      <c r="C311" s="4" t="s">
        <v>111</v>
      </c>
      <c r="D311" s="4" t="s">
        <v>169</v>
      </c>
      <c r="E311" s="9" t="s">
        <v>207</v>
      </c>
      <c r="F311" s="217">
        <f>5700-1736.26-230-125</f>
        <v>3608.74</v>
      </c>
      <c r="G311" s="220"/>
    </row>
    <row r="312" spans="1:7" ht="24.75" customHeight="1">
      <c r="A312" s="8" t="s">
        <v>161</v>
      </c>
      <c r="B312" s="2" t="s">
        <v>158</v>
      </c>
      <c r="C312" s="2" t="s">
        <v>113</v>
      </c>
      <c r="D312" s="2"/>
      <c r="E312" s="2"/>
      <c r="F312" s="218">
        <f>F318+F347+F313+F341+F324+F335</f>
        <v>25596.241540000003</v>
      </c>
      <c r="G312" s="230"/>
    </row>
    <row r="313" spans="1:7" ht="0.75" customHeight="1" hidden="1">
      <c r="A313" s="5" t="s">
        <v>259</v>
      </c>
      <c r="B313" s="4" t="s">
        <v>158</v>
      </c>
      <c r="C313" s="4" t="s">
        <v>113</v>
      </c>
      <c r="D313" s="4" t="s">
        <v>262</v>
      </c>
      <c r="E313" s="2"/>
      <c r="F313" s="217">
        <f>F314</f>
        <v>0</v>
      </c>
      <c r="G313" s="230"/>
    </row>
    <row r="314" spans="1:7" ht="25.5" customHeight="1" hidden="1">
      <c r="A314" s="10" t="s">
        <v>260</v>
      </c>
      <c r="B314" s="4" t="s">
        <v>158</v>
      </c>
      <c r="C314" s="4" t="s">
        <v>113</v>
      </c>
      <c r="D314" s="4" t="s">
        <v>261</v>
      </c>
      <c r="E314" s="2"/>
      <c r="F314" s="217">
        <f>F315</f>
        <v>0</v>
      </c>
      <c r="G314" s="230"/>
    </row>
    <row r="315" spans="1:7" ht="61.5" customHeight="1" hidden="1">
      <c r="A315" s="3" t="s">
        <v>211</v>
      </c>
      <c r="B315" s="4" t="s">
        <v>158</v>
      </c>
      <c r="C315" s="4" t="s">
        <v>113</v>
      </c>
      <c r="D315" s="4" t="s">
        <v>261</v>
      </c>
      <c r="E315" s="9" t="s">
        <v>205</v>
      </c>
      <c r="F315" s="217">
        <f>F316</f>
        <v>0</v>
      </c>
      <c r="G315" s="230"/>
    </row>
    <row r="316" spans="1:7" ht="50.25" customHeight="1" hidden="1">
      <c r="A316" s="3" t="s">
        <v>212</v>
      </c>
      <c r="B316" s="4" t="s">
        <v>158</v>
      </c>
      <c r="C316" s="4" t="s">
        <v>113</v>
      </c>
      <c r="D316" s="4" t="s">
        <v>261</v>
      </c>
      <c r="E316" s="9" t="s">
        <v>206</v>
      </c>
      <c r="F316" s="217">
        <f>F317</f>
        <v>0</v>
      </c>
      <c r="G316" s="230"/>
    </row>
    <row r="317" spans="1:7" ht="45.75" customHeight="1" hidden="1">
      <c r="A317" s="3" t="s">
        <v>213</v>
      </c>
      <c r="B317" s="4" t="s">
        <v>158</v>
      </c>
      <c r="C317" s="4" t="s">
        <v>113</v>
      </c>
      <c r="D317" s="4" t="s">
        <v>261</v>
      </c>
      <c r="E317" s="9" t="s">
        <v>207</v>
      </c>
      <c r="F317" s="217"/>
      <c r="G317" s="230"/>
    </row>
    <row r="318" spans="1:7" ht="27.75" customHeight="1" hidden="1">
      <c r="A318" s="7" t="s">
        <v>231</v>
      </c>
      <c r="B318" s="4" t="s">
        <v>158</v>
      </c>
      <c r="C318" s="4" t="s">
        <v>113</v>
      </c>
      <c r="D318" s="4" t="s">
        <v>191</v>
      </c>
      <c r="E318" s="4"/>
      <c r="F318" s="217">
        <f>F319</f>
        <v>0</v>
      </c>
      <c r="G318" s="230"/>
    </row>
    <row r="319" spans="1:7" ht="63" customHeight="1" hidden="1">
      <c r="A319" s="7" t="s">
        <v>232</v>
      </c>
      <c r="B319" s="4" t="s">
        <v>158</v>
      </c>
      <c r="C319" s="4" t="s">
        <v>113</v>
      </c>
      <c r="D319" s="4" t="s">
        <v>192</v>
      </c>
      <c r="E319" s="4"/>
      <c r="F319" s="217">
        <f>F320</f>
        <v>0</v>
      </c>
      <c r="G319" s="230"/>
    </row>
    <row r="320" spans="1:7" ht="51" customHeight="1" hidden="1">
      <c r="A320" s="7" t="s">
        <v>233</v>
      </c>
      <c r="B320" s="4" t="s">
        <v>158</v>
      </c>
      <c r="C320" s="4" t="s">
        <v>113</v>
      </c>
      <c r="D320" s="4" t="s">
        <v>230</v>
      </c>
      <c r="E320" s="4"/>
      <c r="F320" s="217">
        <f>F321</f>
        <v>0</v>
      </c>
      <c r="G320" s="230"/>
    </row>
    <row r="321" spans="1:7" ht="45.75" customHeight="1" hidden="1">
      <c r="A321" s="3" t="s">
        <v>211</v>
      </c>
      <c r="B321" s="4" t="s">
        <v>158</v>
      </c>
      <c r="C321" s="4" t="s">
        <v>113</v>
      </c>
      <c r="D321" s="4" t="s">
        <v>230</v>
      </c>
      <c r="E321" s="9" t="s">
        <v>205</v>
      </c>
      <c r="F321" s="217">
        <f>F322</f>
        <v>0</v>
      </c>
      <c r="G321" s="230"/>
    </row>
    <row r="322" spans="1:7" ht="64.5" customHeight="1" hidden="1">
      <c r="A322" s="3" t="s">
        <v>212</v>
      </c>
      <c r="B322" s="4" t="s">
        <v>158</v>
      </c>
      <c r="C322" s="4" t="s">
        <v>113</v>
      </c>
      <c r="D322" s="4" t="s">
        <v>230</v>
      </c>
      <c r="E322" s="9" t="s">
        <v>206</v>
      </c>
      <c r="F322" s="217">
        <f>F323</f>
        <v>0</v>
      </c>
      <c r="G322" s="230"/>
    </row>
    <row r="323" spans="1:7" ht="66.75" customHeight="1" hidden="1">
      <c r="A323" s="3" t="s">
        <v>228</v>
      </c>
      <c r="B323" s="4" t="s">
        <v>158</v>
      </c>
      <c r="C323" s="4" t="s">
        <v>113</v>
      </c>
      <c r="D323" s="4" t="s">
        <v>230</v>
      </c>
      <c r="E323" s="9" t="s">
        <v>229</v>
      </c>
      <c r="F323" s="217"/>
      <c r="G323" s="230"/>
    </row>
    <row r="324" spans="1:7" ht="33" customHeight="1">
      <c r="A324" s="5" t="s">
        <v>259</v>
      </c>
      <c r="B324" s="4" t="s">
        <v>158</v>
      </c>
      <c r="C324" s="4" t="s">
        <v>113</v>
      </c>
      <c r="D324" s="4" t="s">
        <v>262</v>
      </c>
      <c r="E324" s="9"/>
      <c r="F324" s="217">
        <f>F325</f>
        <v>2792.9436499999997</v>
      </c>
      <c r="G324" s="230"/>
    </row>
    <row r="325" spans="1:7" ht="33" customHeight="1">
      <c r="A325" s="10" t="s">
        <v>260</v>
      </c>
      <c r="B325" s="4" t="s">
        <v>158</v>
      </c>
      <c r="C325" s="4" t="s">
        <v>113</v>
      </c>
      <c r="D325" s="4" t="s">
        <v>261</v>
      </c>
      <c r="E325" s="9"/>
      <c r="F325" s="217">
        <f>F330+F326</f>
        <v>2792.9436499999997</v>
      </c>
      <c r="G325" s="230"/>
    </row>
    <row r="326" spans="1:7" ht="65.25" customHeight="1">
      <c r="A326" s="10" t="s">
        <v>417</v>
      </c>
      <c r="B326" s="4" t="s">
        <v>158</v>
      </c>
      <c r="C326" s="4" t="s">
        <v>113</v>
      </c>
      <c r="D326" s="4" t="s">
        <v>416</v>
      </c>
      <c r="E326" s="9"/>
      <c r="F326" s="217">
        <f>F327</f>
        <v>284.7</v>
      </c>
      <c r="G326" s="230"/>
    </row>
    <row r="327" spans="1:7" ht="33" customHeight="1">
      <c r="A327" s="3" t="s">
        <v>211</v>
      </c>
      <c r="B327" s="4" t="s">
        <v>158</v>
      </c>
      <c r="C327" s="4" t="s">
        <v>113</v>
      </c>
      <c r="D327" s="4" t="s">
        <v>416</v>
      </c>
      <c r="E327" s="9" t="s">
        <v>205</v>
      </c>
      <c r="F327" s="217">
        <f>F328</f>
        <v>284.7</v>
      </c>
      <c r="G327" s="230"/>
    </row>
    <row r="328" spans="1:7" ht="33" customHeight="1">
      <c r="A328" s="3" t="s">
        <v>396</v>
      </c>
      <c r="B328" s="4" t="s">
        <v>158</v>
      </c>
      <c r="C328" s="4" t="s">
        <v>113</v>
      </c>
      <c r="D328" s="4" t="s">
        <v>416</v>
      </c>
      <c r="E328" s="9" t="s">
        <v>206</v>
      </c>
      <c r="F328" s="217">
        <f>F329</f>
        <v>284.7</v>
      </c>
      <c r="G328" s="230"/>
    </row>
    <row r="329" spans="1:7" ht="49.5" customHeight="1">
      <c r="A329" s="3" t="s">
        <v>213</v>
      </c>
      <c r="B329" s="4" t="s">
        <v>158</v>
      </c>
      <c r="C329" s="4" t="s">
        <v>113</v>
      </c>
      <c r="D329" s="4" t="s">
        <v>416</v>
      </c>
      <c r="E329" s="9" t="s">
        <v>207</v>
      </c>
      <c r="F329" s="217">
        <f>100+200-15.3</f>
        <v>284.7</v>
      </c>
      <c r="G329" s="230"/>
    </row>
    <row r="330" spans="1:7" ht="72.75" customHeight="1">
      <c r="A330" s="3" t="s">
        <v>398</v>
      </c>
      <c r="B330" s="4" t="s">
        <v>158</v>
      </c>
      <c r="C330" s="4" t="s">
        <v>113</v>
      </c>
      <c r="D330" s="4" t="s">
        <v>397</v>
      </c>
      <c r="E330" s="9"/>
      <c r="F330" s="217">
        <f>F331</f>
        <v>2508.24365</v>
      </c>
      <c r="G330" s="230"/>
    </row>
    <row r="331" spans="1:7" ht="42.75" customHeight="1">
      <c r="A331" s="3" t="s">
        <v>211</v>
      </c>
      <c r="B331" s="4" t="s">
        <v>158</v>
      </c>
      <c r="C331" s="4" t="s">
        <v>113</v>
      </c>
      <c r="D331" s="4" t="s">
        <v>397</v>
      </c>
      <c r="E331" s="9" t="s">
        <v>205</v>
      </c>
      <c r="F331" s="217">
        <f>F332</f>
        <v>2508.24365</v>
      </c>
      <c r="G331" s="230"/>
    </row>
    <row r="332" spans="1:7" ht="42.75" customHeight="1">
      <c r="A332" s="3" t="s">
        <v>396</v>
      </c>
      <c r="B332" s="4" t="s">
        <v>158</v>
      </c>
      <c r="C332" s="4" t="s">
        <v>113</v>
      </c>
      <c r="D332" s="4" t="s">
        <v>397</v>
      </c>
      <c r="E332" s="9" t="s">
        <v>206</v>
      </c>
      <c r="F332" s="217">
        <f>F333+F334</f>
        <v>2508.24365</v>
      </c>
      <c r="G332" s="230"/>
    </row>
    <row r="333" spans="1:7" ht="40.5" customHeight="1">
      <c r="A333" s="3" t="s">
        <v>395</v>
      </c>
      <c r="B333" s="4" t="s">
        <v>158</v>
      </c>
      <c r="C333" s="4" t="s">
        <v>113</v>
      </c>
      <c r="D333" s="4" t="s">
        <v>397</v>
      </c>
      <c r="E333" s="9" t="s">
        <v>229</v>
      </c>
      <c r="F333" s="217">
        <f>2508.24365</f>
        <v>2508.24365</v>
      </c>
      <c r="G333" s="230"/>
    </row>
    <row r="334" spans="1:7" ht="54" customHeight="1" hidden="1">
      <c r="A334" s="3" t="s">
        <v>213</v>
      </c>
      <c r="B334" s="4" t="s">
        <v>158</v>
      </c>
      <c r="C334" s="4" t="s">
        <v>113</v>
      </c>
      <c r="D334" s="4" t="s">
        <v>397</v>
      </c>
      <c r="E334" s="9" t="s">
        <v>207</v>
      </c>
      <c r="F334" s="217"/>
      <c r="G334" s="230"/>
    </row>
    <row r="335" spans="1:7" ht="42.75" customHeight="1">
      <c r="A335" s="3" t="s">
        <v>162</v>
      </c>
      <c r="B335" s="4" t="s">
        <v>158</v>
      </c>
      <c r="C335" s="4" t="s">
        <v>113</v>
      </c>
      <c r="D335" s="4" t="s">
        <v>163</v>
      </c>
      <c r="E335" s="9"/>
      <c r="F335" s="217">
        <f>F336</f>
        <v>15747.892890000001</v>
      </c>
      <c r="G335" s="230"/>
    </row>
    <row r="336" spans="1:7" ht="60" customHeight="1">
      <c r="A336" s="3" t="s">
        <v>645</v>
      </c>
      <c r="B336" s="4" t="s">
        <v>158</v>
      </c>
      <c r="C336" s="4" t="s">
        <v>113</v>
      </c>
      <c r="D336" s="4" t="s">
        <v>268</v>
      </c>
      <c r="E336" s="9"/>
      <c r="F336" s="217">
        <f>F337</f>
        <v>15747.892890000001</v>
      </c>
      <c r="G336" s="230"/>
    </row>
    <row r="337" spans="1:7" ht="60" customHeight="1">
      <c r="A337" s="3" t="s">
        <v>643</v>
      </c>
      <c r="B337" s="4" t="s">
        <v>158</v>
      </c>
      <c r="C337" s="4" t="s">
        <v>113</v>
      </c>
      <c r="D337" s="4" t="s">
        <v>644</v>
      </c>
      <c r="E337" s="9"/>
      <c r="F337" s="217">
        <f>F338</f>
        <v>15747.892890000001</v>
      </c>
      <c r="G337" s="230"/>
    </row>
    <row r="338" spans="1:7" ht="42.75" customHeight="1">
      <c r="A338" s="3" t="s">
        <v>211</v>
      </c>
      <c r="B338" s="4" t="s">
        <v>158</v>
      </c>
      <c r="C338" s="4" t="s">
        <v>113</v>
      </c>
      <c r="D338" s="4" t="s">
        <v>644</v>
      </c>
      <c r="E338" s="9" t="s">
        <v>205</v>
      </c>
      <c r="F338" s="217">
        <f>F339</f>
        <v>15747.892890000001</v>
      </c>
      <c r="G338" s="230"/>
    </row>
    <row r="339" spans="1:7" ht="42.75" customHeight="1">
      <c r="A339" s="3" t="s">
        <v>396</v>
      </c>
      <c r="B339" s="4" t="s">
        <v>158</v>
      </c>
      <c r="C339" s="4" t="s">
        <v>113</v>
      </c>
      <c r="D339" s="4" t="s">
        <v>644</v>
      </c>
      <c r="E339" s="9" t="s">
        <v>206</v>
      </c>
      <c r="F339" s="217">
        <f>F340</f>
        <v>15747.892890000001</v>
      </c>
      <c r="G339" s="230"/>
    </row>
    <row r="340" spans="1:7" ht="42.75" customHeight="1">
      <c r="A340" s="3" t="s">
        <v>395</v>
      </c>
      <c r="B340" s="4" t="s">
        <v>158</v>
      </c>
      <c r="C340" s="4" t="s">
        <v>113</v>
      </c>
      <c r="D340" s="4" t="s">
        <v>644</v>
      </c>
      <c r="E340" s="9" t="s">
        <v>229</v>
      </c>
      <c r="F340" s="217">
        <f>5994.03289+7430.3+2323.56</f>
        <v>15747.892890000001</v>
      </c>
      <c r="G340" s="230"/>
    </row>
    <row r="341" spans="1:7" ht="1.5" customHeight="1" hidden="1">
      <c r="A341" s="7" t="s">
        <v>231</v>
      </c>
      <c r="B341" s="4" t="s">
        <v>158</v>
      </c>
      <c r="C341" s="4" t="s">
        <v>113</v>
      </c>
      <c r="D341" s="4" t="s">
        <v>191</v>
      </c>
      <c r="E341" s="9"/>
      <c r="F341" s="217">
        <f>F342</f>
        <v>0</v>
      </c>
      <c r="G341" s="230"/>
    </row>
    <row r="342" spans="1:7" ht="66.75" customHeight="1" hidden="1">
      <c r="A342" s="7" t="s">
        <v>616</v>
      </c>
      <c r="B342" s="4" t="s">
        <v>158</v>
      </c>
      <c r="C342" s="4" t="s">
        <v>113</v>
      </c>
      <c r="D342" s="4" t="s">
        <v>192</v>
      </c>
      <c r="E342" s="9"/>
      <c r="F342" s="217">
        <f>F343</f>
        <v>0</v>
      </c>
      <c r="G342" s="230"/>
    </row>
    <row r="343" spans="1:7" ht="66.75" customHeight="1" hidden="1">
      <c r="A343" s="3" t="s">
        <v>615</v>
      </c>
      <c r="B343" s="4" t="s">
        <v>158</v>
      </c>
      <c r="C343" s="4" t="s">
        <v>113</v>
      </c>
      <c r="D343" s="4" t="s">
        <v>230</v>
      </c>
      <c r="E343" s="9"/>
      <c r="F343" s="217">
        <f>F344</f>
        <v>0</v>
      </c>
      <c r="G343" s="230"/>
    </row>
    <row r="344" spans="1:7" ht="45.75" customHeight="1" hidden="1">
      <c r="A344" s="3" t="s">
        <v>211</v>
      </c>
      <c r="B344" s="4" t="s">
        <v>158</v>
      </c>
      <c r="C344" s="4" t="s">
        <v>113</v>
      </c>
      <c r="D344" s="4" t="s">
        <v>230</v>
      </c>
      <c r="E344" s="9" t="s">
        <v>205</v>
      </c>
      <c r="F344" s="217">
        <f>F345</f>
        <v>0</v>
      </c>
      <c r="G344" s="230"/>
    </row>
    <row r="345" spans="1:7" ht="66.75" customHeight="1" hidden="1">
      <c r="A345" s="3" t="s">
        <v>396</v>
      </c>
      <c r="B345" s="4" t="s">
        <v>158</v>
      </c>
      <c r="C345" s="4" t="s">
        <v>113</v>
      </c>
      <c r="D345" s="4" t="s">
        <v>230</v>
      </c>
      <c r="E345" s="9" t="s">
        <v>206</v>
      </c>
      <c r="F345" s="217">
        <f>F346</f>
        <v>0</v>
      </c>
      <c r="G345" s="230"/>
    </row>
    <row r="346" spans="1:7" ht="46.5" customHeight="1" hidden="1">
      <c r="A346" s="3" t="s">
        <v>395</v>
      </c>
      <c r="B346" s="4" t="s">
        <v>158</v>
      </c>
      <c r="C346" s="4" t="s">
        <v>113</v>
      </c>
      <c r="D346" s="4" t="s">
        <v>230</v>
      </c>
      <c r="E346" s="9" t="s">
        <v>229</v>
      </c>
      <c r="F346" s="217">
        <v>0</v>
      </c>
      <c r="G346" s="230"/>
    </row>
    <row r="347" spans="1:7" ht="49.5" customHeight="1">
      <c r="A347" s="5" t="s">
        <v>222</v>
      </c>
      <c r="B347" s="4" t="s">
        <v>158</v>
      </c>
      <c r="C347" s="4" t="s">
        <v>113</v>
      </c>
      <c r="D347" s="4" t="s">
        <v>151</v>
      </c>
      <c r="E347" s="4"/>
      <c r="F347" s="217">
        <f>F348+F352</f>
        <v>7055.405000000001</v>
      </c>
      <c r="G347" s="230"/>
    </row>
    <row r="348" spans="1:7" ht="60">
      <c r="A348" s="157" t="s">
        <v>81</v>
      </c>
      <c r="B348" s="4" t="s">
        <v>158</v>
      </c>
      <c r="C348" s="4" t="s">
        <v>113</v>
      </c>
      <c r="D348" s="4" t="s">
        <v>156</v>
      </c>
      <c r="E348" s="4"/>
      <c r="F348" s="217">
        <f>F349</f>
        <v>2374.6000000000004</v>
      </c>
      <c r="G348" s="230"/>
    </row>
    <row r="349" spans="1:7" ht="15.75">
      <c r="A349" s="3" t="s">
        <v>211</v>
      </c>
      <c r="B349" s="4" t="s">
        <v>158</v>
      </c>
      <c r="C349" s="4" t="s">
        <v>113</v>
      </c>
      <c r="D349" s="4" t="s">
        <v>156</v>
      </c>
      <c r="E349" s="9" t="s">
        <v>205</v>
      </c>
      <c r="F349" s="217">
        <f>F350</f>
        <v>2374.6000000000004</v>
      </c>
      <c r="G349" s="230"/>
    </row>
    <row r="350" spans="1:7" ht="47.25">
      <c r="A350" s="3" t="s">
        <v>212</v>
      </c>
      <c r="B350" s="4" t="s">
        <v>158</v>
      </c>
      <c r="C350" s="4" t="s">
        <v>113</v>
      </c>
      <c r="D350" s="4" t="s">
        <v>156</v>
      </c>
      <c r="E350" s="9" t="s">
        <v>206</v>
      </c>
      <c r="F350" s="217">
        <f>F351</f>
        <v>2374.6000000000004</v>
      </c>
      <c r="G350" s="230"/>
    </row>
    <row r="351" spans="1:7" ht="47.25">
      <c r="A351" s="3" t="s">
        <v>228</v>
      </c>
      <c r="B351" s="4" t="s">
        <v>158</v>
      </c>
      <c r="C351" s="4" t="s">
        <v>113</v>
      </c>
      <c r="D351" s="4" t="s">
        <v>156</v>
      </c>
      <c r="E351" s="9" t="s">
        <v>229</v>
      </c>
      <c r="F351" s="217">
        <f>1509.4+685.95-422.25+601.5</f>
        <v>2374.6000000000004</v>
      </c>
      <c r="G351" s="230"/>
    </row>
    <row r="352" spans="1:7" ht="63">
      <c r="A352" s="5" t="s">
        <v>80</v>
      </c>
      <c r="B352" s="4" t="s">
        <v>158</v>
      </c>
      <c r="C352" s="4" t="s">
        <v>113</v>
      </c>
      <c r="D352" s="4" t="s">
        <v>169</v>
      </c>
      <c r="E352" s="4"/>
      <c r="F352" s="217">
        <f>F356+F359+F353</f>
        <v>4680.805</v>
      </c>
      <c r="G352" s="230"/>
    </row>
    <row r="353" spans="1:7" ht="78.75">
      <c r="A353" s="3" t="s">
        <v>246</v>
      </c>
      <c r="B353" s="4" t="s">
        <v>158</v>
      </c>
      <c r="C353" s="4" t="s">
        <v>113</v>
      </c>
      <c r="D353" s="4" t="s">
        <v>169</v>
      </c>
      <c r="E353" s="4" t="s">
        <v>201</v>
      </c>
      <c r="F353" s="217">
        <f>F354</f>
        <v>100</v>
      </c>
      <c r="G353" s="230"/>
    </row>
    <row r="354" spans="1:7" ht="15.75">
      <c r="A354" s="3" t="s">
        <v>208</v>
      </c>
      <c r="B354" s="4" t="s">
        <v>158</v>
      </c>
      <c r="C354" s="4" t="s">
        <v>113</v>
      </c>
      <c r="D354" s="4" t="s">
        <v>169</v>
      </c>
      <c r="E354" s="4" t="s">
        <v>202</v>
      </c>
      <c r="F354" s="217">
        <f>F355</f>
        <v>100</v>
      </c>
      <c r="G354" s="230"/>
    </row>
    <row r="355" spans="1:7" ht="15.75">
      <c r="A355" s="3" t="s">
        <v>209</v>
      </c>
      <c r="B355" s="4" t="s">
        <v>158</v>
      </c>
      <c r="C355" s="4" t="s">
        <v>113</v>
      </c>
      <c r="D355" s="4" t="s">
        <v>169</v>
      </c>
      <c r="E355" s="4" t="s">
        <v>203</v>
      </c>
      <c r="F355" s="217">
        <v>100</v>
      </c>
      <c r="G355" s="230"/>
    </row>
    <row r="356" spans="1:7" ht="15.75">
      <c r="A356" s="3" t="s">
        <v>211</v>
      </c>
      <c r="B356" s="4" t="s">
        <v>158</v>
      </c>
      <c r="C356" s="4" t="s">
        <v>113</v>
      </c>
      <c r="D356" s="4" t="s">
        <v>169</v>
      </c>
      <c r="E356" s="9" t="s">
        <v>205</v>
      </c>
      <c r="F356" s="217">
        <f>F357</f>
        <v>518.1</v>
      </c>
      <c r="G356" s="230"/>
    </row>
    <row r="357" spans="1:7" ht="31.5">
      <c r="A357" s="3" t="s">
        <v>251</v>
      </c>
      <c r="B357" s="4" t="s">
        <v>158</v>
      </c>
      <c r="C357" s="4" t="s">
        <v>113</v>
      </c>
      <c r="D357" s="4" t="s">
        <v>169</v>
      </c>
      <c r="E357" s="9" t="s">
        <v>206</v>
      </c>
      <c r="F357" s="217">
        <f>F358</f>
        <v>518.1</v>
      </c>
      <c r="G357" s="230"/>
    </row>
    <row r="358" spans="1:7" ht="47.25">
      <c r="A358" s="3" t="s">
        <v>213</v>
      </c>
      <c r="B358" s="4" t="s">
        <v>158</v>
      </c>
      <c r="C358" s="4" t="s">
        <v>113</v>
      </c>
      <c r="D358" s="4" t="s">
        <v>169</v>
      </c>
      <c r="E358" s="9" t="s">
        <v>207</v>
      </c>
      <c r="F358" s="217">
        <f>1900-601.5-100-680.4</f>
        <v>518.1</v>
      </c>
      <c r="G358" s="230"/>
    </row>
    <row r="359" spans="1:7" ht="15.75">
      <c r="A359" s="10" t="s">
        <v>217</v>
      </c>
      <c r="B359" s="4" t="s">
        <v>158</v>
      </c>
      <c r="C359" s="4" t="s">
        <v>113</v>
      </c>
      <c r="D359" s="4" t="s">
        <v>169</v>
      </c>
      <c r="E359" s="9" t="s">
        <v>214</v>
      </c>
      <c r="F359" s="217">
        <f>F360</f>
        <v>4062.705</v>
      </c>
      <c r="G359" s="230"/>
    </row>
    <row r="360" spans="1:7" ht="63">
      <c r="A360" s="10" t="s">
        <v>238</v>
      </c>
      <c r="B360" s="4" t="s">
        <v>158</v>
      </c>
      <c r="C360" s="4" t="s">
        <v>113</v>
      </c>
      <c r="D360" s="4" t="s">
        <v>169</v>
      </c>
      <c r="E360" s="9" t="s">
        <v>237</v>
      </c>
      <c r="F360" s="217">
        <f>204.4+2325+1550-16.695</f>
        <v>4062.705</v>
      </c>
      <c r="G360" s="230"/>
    </row>
    <row r="361" spans="1:7" s="214" customFormat="1" ht="21" customHeight="1">
      <c r="A361" s="8" t="s">
        <v>165</v>
      </c>
      <c r="B361" s="2" t="s">
        <v>158</v>
      </c>
      <c r="C361" s="2" t="s">
        <v>143</v>
      </c>
      <c r="D361" s="2"/>
      <c r="E361" s="2"/>
      <c r="F361" s="218">
        <f>F362</f>
        <v>920.9000000000001</v>
      </c>
      <c r="G361" s="231"/>
    </row>
    <row r="362" spans="1:8" s="214" customFormat="1" ht="31.5">
      <c r="A362" s="5" t="s">
        <v>222</v>
      </c>
      <c r="B362" s="4" t="s">
        <v>158</v>
      </c>
      <c r="C362" s="4" t="s">
        <v>143</v>
      </c>
      <c r="D362" s="4" t="s">
        <v>151</v>
      </c>
      <c r="E362" s="4"/>
      <c r="F362" s="217">
        <f>F363+F369</f>
        <v>920.9000000000001</v>
      </c>
      <c r="G362" s="220"/>
      <c r="H362" s="220"/>
    </row>
    <row r="363" spans="1:8" s="214" customFormat="1" ht="45">
      <c r="A363" s="157" t="s">
        <v>82</v>
      </c>
      <c r="B363" s="4" t="s">
        <v>158</v>
      </c>
      <c r="C363" s="4" t="s">
        <v>143</v>
      </c>
      <c r="D363" s="4" t="s">
        <v>152</v>
      </c>
      <c r="E363" s="4"/>
      <c r="F363" s="217">
        <f>F364+F367</f>
        <v>920.9000000000001</v>
      </c>
      <c r="G363" s="220"/>
      <c r="H363" s="220"/>
    </row>
    <row r="364" spans="1:8" s="214" customFormat="1" ht="15.75">
      <c r="A364" s="3" t="s">
        <v>211</v>
      </c>
      <c r="B364" s="4" t="s">
        <v>158</v>
      </c>
      <c r="C364" s="4" t="s">
        <v>143</v>
      </c>
      <c r="D364" s="4" t="s">
        <v>152</v>
      </c>
      <c r="E364" s="9" t="s">
        <v>205</v>
      </c>
      <c r="F364" s="217">
        <f>F365</f>
        <v>529.5000000000001</v>
      </c>
      <c r="G364" s="220"/>
      <c r="H364" s="220"/>
    </row>
    <row r="365" spans="1:8" s="214" customFormat="1" ht="31.5">
      <c r="A365" s="3" t="s">
        <v>251</v>
      </c>
      <c r="B365" s="4" t="s">
        <v>158</v>
      </c>
      <c r="C365" s="4" t="s">
        <v>143</v>
      </c>
      <c r="D365" s="4" t="s">
        <v>152</v>
      </c>
      <c r="E365" s="9" t="s">
        <v>206</v>
      </c>
      <c r="F365" s="217">
        <f>F366</f>
        <v>529.5000000000001</v>
      </c>
      <c r="G365" s="220"/>
      <c r="H365" s="220"/>
    </row>
    <row r="366" spans="1:8" s="214" customFormat="1" ht="47.25">
      <c r="A366" s="3" t="s">
        <v>213</v>
      </c>
      <c r="B366" s="4" t="s">
        <v>158</v>
      </c>
      <c r="C366" s="4" t="s">
        <v>143</v>
      </c>
      <c r="D366" s="4" t="s">
        <v>152</v>
      </c>
      <c r="E366" s="9" t="s">
        <v>207</v>
      </c>
      <c r="F366" s="217">
        <f>2460-400-778.6-321.4-100-330.5</f>
        <v>529.5000000000001</v>
      </c>
      <c r="G366" s="220"/>
      <c r="H366" s="220"/>
    </row>
    <row r="367" spans="1:8" s="214" customFormat="1" ht="15.75">
      <c r="A367" s="10" t="s">
        <v>217</v>
      </c>
      <c r="B367" s="4" t="s">
        <v>158</v>
      </c>
      <c r="C367" s="4" t="s">
        <v>143</v>
      </c>
      <c r="D367" s="4" t="s">
        <v>152</v>
      </c>
      <c r="E367" s="9" t="s">
        <v>214</v>
      </c>
      <c r="F367" s="217">
        <f>F368</f>
        <v>391.4</v>
      </c>
      <c r="G367" s="220"/>
      <c r="H367" s="220"/>
    </row>
    <row r="368" spans="1:8" s="214" customFormat="1" ht="68.25" customHeight="1">
      <c r="A368" s="10" t="s">
        <v>238</v>
      </c>
      <c r="B368" s="4" t="s">
        <v>158</v>
      </c>
      <c r="C368" s="4" t="s">
        <v>143</v>
      </c>
      <c r="D368" s="4" t="s">
        <v>152</v>
      </c>
      <c r="E368" s="9" t="s">
        <v>237</v>
      </c>
      <c r="F368" s="217">
        <f>450-150+150+141.4-200</f>
        <v>391.4</v>
      </c>
      <c r="G368" s="220"/>
      <c r="H368" s="220"/>
    </row>
    <row r="369" spans="1:8" s="214" customFormat="1" ht="110.25" hidden="1">
      <c r="A369" s="3" t="s">
        <v>291</v>
      </c>
      <c r="B369" s="4" t="s">
        <v>158</v>
      </c>
      <c r="C369" s="4" t="s">
        <v>143</v>
      </c>
      <c r="D369" s="4" t="s">
        <v>287</v>
      </c>
      <c r="E369" s="9"/>
      <c r="F369" s="217">
        <f>F370+F374</f>
        <v>0</v>
      </c>
      <c r="G369" s="220"/>
      <c r="H369" s="220"/>
    </row>
    <row r="370" spans="1:8" s="214" customFormat="1" ht="78.75" hidden="1">
      <c r="A370" s="3" t="s">
        <v>290</v>
      </c>
      <c r="B370" s="4" t="s">
        <v>158</v>
      </c>
      <c r="C370" s="4" t="s">
        <v>143</v>
      </c>
      <c r="D370" s="4" t="s">
        <v>289</v>
      </c>
      <c r="E370" s="9"/>
      <c r="F370" s="217">
        <f>F371</f>
        <v>0</v>
      </c>
      <c r="G370" s="220"/>
      <c r="H370" s="220"/>
    </row>
    <row r="371" spans="1:8" s="214" customFormat="1" ht="47.25" hidden="1">
      <c r="A371" s="3" t="s">
        <v>292</v>
      </c>
      <c r="B371" s="4" t="s">
        <v>158</v>
      </c>
      <c r="C371" s="4" t="s">
        <v>143</v>
      </c>
      <c r="D371" s="4" t="s">
        <v>289</v>
      </c>
      <c r="E371" s="9" t="s">
        <v>205</v>
      </c>
      <c r="F371" s="217">
        <f>F372</f>
        <v>0</v>
      </c>
      <c r="G371" s="220"/>
      <c r="H371" s="220"/>
    </row>
    <row r="372" spans="1:8" s="214" customFormat="1" ht="15.75" hidden="1">
      <c r="A372" s="3" t="s">
        <v>211</v>
      </c>
      <c r="B372" s="4" t="s">
        <v>158</v>
      </c>
      <c r="C372" s="4" t="s">
        <v>143</v>
      </c>
      <c r="D372" s="4" t="s">
        <v>289</v>
      </c>
      <c r="E372" s="9" t="s">
        <v>206</v>
      </c>
      <c r="F372" s="217">
        <f>F373</f>
        <v>0</v>
      </c>
      <c r="G372" s="220"/>
      <c r="H372" s="220"/>
    </row>
    <row r="373" spans="1:8" s="214" customFormat="1" ht="31.5" hidden="1">
      <c r="A373" s="3" t="s">
        <v>251</v>
      </c>
      <c r="B373" s="4" t="s">
        <v>158</v>
      </c>
      <c r="C373" s="4" t="s">
        <v>143</v>
      </c>
      <c r="D373" s="4" t="s">
        <v>289</v>
      </c>
      <c r="E373" s="9" t="s">
        <v>207</v>
      </c>
      <c r="F373" s="217"/>
      <c r="G373" s="220"/>
      <c r="H373" s="220"/>
    </row>
    <row r="374" spans="1:8" s="214" customFormat="1" ht="47.25" hidden="1">
      <c r="A374" s="3" t="s">
        <v>286</v>
      </c>
      <c r="B374" s="4" t="s">
        <v>158</v>
      </c>
      <c r="C374" s="4" t="s">
        <v>143</v>
      </c>
      <c r="D374" s="4" t="s">
        <v>288</v>
      </c>
      <c r="E374" s="9"/>
      <c r="F374" s="217">
        <f>F375</f>
        <v>0</v>
      </c>
      <c r="G374" s="220"/>
      <c r="H374" s="220"/>
    </row>
    <row r="375" spans="1:8" s="214" customFormat="1" ht="15.75" hidden="1">
      <c r="A375" s="3" t="s">
        <v>211</v>
      </c>
      <c r="B375" s="4" t="s">
        <v>158</v>
      </c>
      <c r="C375" s="4" t="s">
        <v>143</v>
      </c>
      <c r="D375" s="4" t="s">
        <v>288</v>
      </c>
      <c r="E375" s="9" t="s">
        <v>205</v>
      </c>
      <c r="F375" s="217">
        <f>F376</f>
        <v>0</v>
      </c>
      <c r="G375" s="220"/>
      <c r="H375" s="220"/>
    </row>
    <row r="376" spans="1:8" s="214" customFormat="1" ht="31.5" hidden="1">
      <c r="A376" s="3" t="s">
        <v>251</v>
      </c>
      <c r="B376" s="4" t="s">
        <v>158</v>
      </c>
      <c r="C376" s="4" t="s">
        <v>143</v>
      </c>
      <c r="D376" s="4" t="s">
        <v>288</v>
      </c>
      <c r="E376" s="9" t="s">
        <v>206</v>
      </c>
      <c r="F376" s="217">
        <f>F377</f>
        <v>0</v>
      </c>
      <c r="G376" s="220"/>
      <c r="H376" s="220"/>
    </row>
    <row r="377" spans="1:8" s="214" customFormat="1" ht="47.25" hidden="1">
      <c r="A377" s="3" t="s">
        <v>213</v>
      </c>
      <c r="B377" s="4" t="s">
        <v>158</v>
      </c>
      <c r="C377" s="4" t="s">
        <v>143</v>
      </c>
      <c r="D377" s="4" t="s">
        <v>288</v>
      </c>
      <c r="E377" s="9" t="s">
        <v>207</v>
      </c>
      <c r="F377" s="217"/>
      <c r="G377" s="220"/>
      <c r="H377" s="220"/>
    </row>
    <row r="378" spans="1:8" s="214" customFormat="1" ht="54.75" customHeight="1">
      <c r="A378" s="8" t="s">
        <v>200</v>
      </c>
      <c r="B378" s="2" t="s">
        <v>158</v>
      </c>
      <c r="C378" s="2" t="s">
        <v>158</v>
      </c>
      <c r="D378" s="4"/>
      <c r="E378" s="4"/>
      <c r="F378" s="217">
        <f>F405+F379+F395+F417</f>
        <v>317.09</v>
      </c>
      <c r="G378" s="220"/>
      <c r="H378" s="220"/>
    </row>
    <row r="379" spans="1:8" s="214" customFormat="1" ht="65.25" customHeight="1">
      <c r="A379" s="10" t="s">
        <v>264</v>
      </c>
      <c r="B379" s="4" t="s">
        <v>158</v>
      </c>
      <c r="C379" s="4" t="s">
        <v>158</v>
      </c>
      <c r="D379" s="4" t="s">
        <v>263</v>
      </c>
      <c r="E379" s="4"/>
      <c r="F379" s="217">
        <f>F380+F383</f>
        <v>317.09</v>
      </c>
      <c r="G379" s="220"/>
      <c r="H379" s="220"/>
    </row>
    <row r="380" spans="1:8" s="214" customFormat="1" ht="63.75" customHeight="1" hidden="1">
      <c r="A380" s="10" t="s">
        <v>653</v>
      </c>
      <c r="B380" s="4" t="s">
        <v>158</v>
      </c>
      <c r="C380" s="4" t="s">
        <v>158</v>
      </c>
      <c r="D380" s="4" t="s">
        <v>265</v>
      </c>
      <c r="E380" s="4"/>
      <c r="F380" s="217">
        <f>F381</f>
        <v>0</v>
      </c>
      <c r="G380" s="220"/>
      <c r="H380" s="220"/>
    </row>
    <row r="381" spans="1:8" s="214" customFormat="1" ht="56.25" customHeight="1" hidden="1">
      <c r="A381" s="10" t="s">
        <v>217</v>
      </c>
      <c r="B381" s="4" t="s">
        <v>158</v>
      </c>
      <c r="C381" s="4" t="s">
        <v>158</v>
      </c>
      <c r="D381" s="4" t="s">
        <v>265</v>
      </c>
      <c r="E381" s="9" t="s">
        <v>214</v>
      </c>
      <c r="F381" s="217">
        <f>F382</f>
        <v>0</v>
      </c>
      <c r="G381" s="220"/>
      <c r="H381" s="220"/>
    </row>
    <row r="382" spans="1:8" s="214" customFormat="1" ht="57.75" customHeight="1" hidden="1">
      <c r="A382" s="10" t="s">
        <v>238</v>
      </c>
      <c r="B382" s="4" t="s">
        <v>158</v>
      </c>
      <c r="C382" s="4" t="s">
        <v>158</v>
      </c>
      <c r="D382" s="4" t="s">
        <v>265</v>
      </c>
      <c r="E382" s="9" t="s">
        <v>237</v>
      </c>
      <c r="F382" s="217"/>
      <c r="G382" s="220"/>
      <c r="H382" s="220"/>
    </row>
    <row r="383" spans="1:8" s="214" customFormat="1" ht="63" customHeight="1">
      <c r="A383" s="10" t="s">
        <v>420</v>
      </c>
      <c r="B383" s="4" t="s">
        <v>158</v>
      </c>
      <c r="C383" s="4" t="s">
        <v>158</v>
      </c>
      <c r="D383" s="4" t="s">
        <v>295</v>
      </c>
      <c r="E383" s="9"/>
      <c r="F383" s="217">
        <f>F384+F388</f>
        <v>317.09</v>
      </c>
      <c r="G383" s="220"/>
      <c r="H383" s="220"/>
    </row>
    <row r="384" spans="1:8" s="214" customFormat="1" ht="60" customHeight="1">
      <c r="A384" s="10" t="s">
        <v>421</v>
      </c>
      <c r="B384" s="4" t="s">
        <v>158</v>
      </c>
      <c r="C384" s="4" t="s">
        <v>158</v>
      </c>
      <c r="D384" s="4" t="s">
        <v>418</v>
      </c>
      <c r="E384" s="9"/>
      <c r="F384" s="217">
        <f>F385</f>
        <v>139.26</v>
      </c>
      <c r="G384" s="220"/>
      <c r="H384" s="220"/>
    </row>
    <row r="385" spans="1:8" s="214" customFormat="1" ht="42.75" customHeight="1">
      <c r="A385" s="3" t="s">
        <v>211</v>
      </c>
      <c r="B385" s="4" t="s">
        <v>158</v>
      </c>
      <c r="C385" s="4" t="s">
        <v>158</v>
      </c>
      <c r="D385" s="4" t="s">
        <v>418</v>
      </c>
      <c r="E385" s="9" t="s">
        <v>205</v>
      </c>
      <c r="F385" s="217">
        <f>F386</f>
        <v>139.26</v>
      </c>
      <c r="G385" s="220"/>
      <c r="H385" s="220"/>
    </row>
    <row r="386" spans="1:8" s="214" customFormat="1" ht="52.5" customHeight="1">
      <c r="A386" s="3" t="s">
        <v>251</v>
      </c>
      <c r="B386" s="4" t="s">
        <v>158</v>
      </c>
      <c r="C386" s="4" t="s">
        <v>158</v>
      </c>
      <c r="D386" s="4" t="s">
        <v>418</v>
      </c>
      <c r="E386" s="9" t="s">
        <v>206</v>
      </c>
      <c r="F386" s="217">
        <f>F387</f>
        <v>139.26</v>
      </c>
      <c r="G386" s="220"/>
      <c r="H386" s="220"/>
    </row>
    <row r="387" spans="1:8" s="214" customFormat="1" ht="56.25" customHeight="1">
      <c r="A387" s="3" t="s">
        <v>213</v>
      </c>
      <c r="B387" s="4" t="s">
        <v>158</v>
      </c>
      <c r="C387" s="4" t="s">
        <v>158</v>
      </c>
      <c r="D387" s="4" t="s">
        <v>418</v>
      </c>
      <c r="E387" s="9" t="s">
        <v>207</v>
      </c>
      <c r="F387" s="217">
        <f>139.26</f>
        <v>139.26</v>
      </c>
      <c r="G387" s="220"/>
      <c r="H387" s="220"/>
    </row>
    <row r="388" spans="1:8" s="214" customFormat="1" ht="56.25" customHeight="1">
      <c r="A388" s="10" t="s">
        <v>419</v>
      </c>
      <c r="B388" s="4" t="s">
        <v>158</v>
      </c>
      <c r="C388" s="4" t="s">
        <v>158</v>
      </c>
      <c r="D388" s="4" t="s">
        <v>422</v>
      </c>
      <c r="E388" s="9"/>
      <c r="F388" s="217">
        <f>F389</f>
        <v>177.82999999999998</v>
      </c>
      <c r="G388" s="220"/>
      <c r="H388" s="220"/>
    </row>
    <row r="389" spans="1:8" s="214" customFormat="1" ht="56.25" customHeight="1">
      <c r="A389" s="3" t="s">
        <v>211</v>
      </c>
      <c r="B389" s="4" t="s">
        <v>158</v>
      </c>
      <c r="C389" s="4" t="s">
        <v>158</v>
      </c>
      <c r="D389" s="4" t="s">
        <v>422</v>
      </c>
      <c r="E389" s="9" t="s">
        <v>205</v>
      </c>
      <c r="F389" s="217">
        <f>F390</f>
        <v>177.82999999999998</v>
      </c>
      <c r="G389" s="220"/>
      <c r="H389" s="220"/>
    </row>
    <row r="390" spans="1:8" s="214" customFormat="1" ht="56.25" customHeight="1">
      <c r="A390" s="3" t="s">
        <v>251</v>
      </c>
      <c r="B390" s="4" t="s">
        <v>158</v>
      </c>
      <c r="C390" s="4" t="s">
        <v>158</v>
      </c>
      <c r="D390" s="4" t="s">
        <v>422</v>
      </c>
      <c r="E390" s="9" t="s">
        <v>206</v>
      </c>
      <c r="F390" s="217">
        <f>F391</f>
        <v>177.82999999999998</v>
      </c>
      <c r="G390" s="220"/>
      <c r="H390" s="220"/>
    </row>
    <row r="391" spans="1:8" s="214" customFormat="1" ht="57" customHeight="1">
      <c r="A391" s="3" t="s">
        <v>213</v>
      </c>
      <c r="B391" s="4" t="s">
        <v>158</v>
      </c>
      <c r="C391" s="4" t="s">
        <v>158</v>
      </c>
      <c r="D391" s="4" t="s">
        <v>422</v>
      </c>
      <c r="E391" s="9" t="s">
        <v>207</v>
      </c>
      <c r="F391" s="217">
        <f>200-22.17</f>
        <v>177.82999999999998</v>
      </c>
      <c r="G391" s="220"/>
      <c r="H391" s="220"/>
    </row>
    <row r="392" spans="1:8" s="214" customFormat="1" ht="1.5" customHeight="1" hidden="1">
      <c r="A392" s="3" t="s">
        <v>211</v>
      </c>
      <c r="B392" s="4" t="s">
        <v>158</v>
      </c>
      <c r="C392" s="4" t="s">
        <v>158</v>
      </c>
      <c r="D392" s="4" t="s">
        <v>295</v>
      </c>
      <c r="E392" s="9" t="s">
        <v>205</v>
      </c>
      <c r="F392" s="217">
        <f>F393</f>
        <v>0</v>
      </c>
      <c r="G392" s="220"/>
      <c r="H392" s="220"/>
    </row>
    <row r="393" spans="1:8" s="214" customFormat="1" ht="58.5" customHeight="1" hidden="1">
      <c r="A393" s="3" t="s">
        <v>212</v>
      </c>
      <c r="B393" s="4" t="s">
        <v>158</v>
      </c>
      <c r="C393" s="4" t="s">
        <v>158</v>
      </c>
      <c r="D393" s="4" t="s">
        <v>295</v>
      </c>
      <c r="E393" s="9" t="s">
        <v>206</v>
      </c>
      <c r="F393" s="217">
        <f>F394</f>
        <v>0</v>
      </c>
      <c r="G393" s="220"/>
      <c r="H393" s="220"/>
    </row>
    <row r="394" spans="1:8" s="214" customFormat="1" ht="50.25" customHeight="1" hidden="1">
      <c r="A394" s="3" t="s">
        <v>213</v>
      </c>
      <c r="B394" s="4" t="s">
        <v>158</v>
      </c>
      <c r="C394" s="4" t="s">
        <v>158</v>
      </c>
      <c r="D394" s="4" t="s">
        <v>295</v>
      </c>
      <c r="E394" s="9" t="s">
        <v>207</v>
      </c>
      <c r="F394" s="217"/>
      <c r="G394" s="220"/>
      <c r="H394" s="220"/>
    </row>
    <row r="395" spans="1:8" s="214" customFormat="1" ht="65.25" customHeight="1" hidden="1">
      <c r="A395" s="7" t="s">
        <v>162</v>
      </c>
      <c r="B395" s="4" t="s">
        <v>158</v>
      </c>
      <c r="C395" s="4" t="s">
        <v>158</v>
      </c>
      <c r="D395" s="4" t="s">
        <v>163</v>
      </c>
      <c r="E395" s="9"/>
      <c r="F395" s="217">
        <f>F396</f>
        <v>0</v>
      </c>
      <c r="G395" s="220"/>
      <c r="H395" s="220"/>
    </row>
    <row r="396" spans="1:8" s="214" customFormat="1" ht="60" customHeight="1" hidden="1">
      <c r="A396" s="7" t="s">
        <v>267</v>
      </c>
      <c r="B396" s="4" t="s">
        <v>158</v>
      </c>
      <c r="C396" s="4" t="s">
        <v>158</v>
      </c>
      <c r="D396" s="4" t="s">
        <v>268</v>
      </c>
      <c r="E396" s="9"/>
      <c r="F396" s="217">
        <f>F397+F401</f>
        <v>0</v>
      </c>
      <c r="G396" s="220"/>
      <c r="H396" s="220"/>
    </row>
    <row r="397" spans="1:8" s="214" customFormat="1" ht="54.75" customHeight="1" hidden="1">
      <c r="A397" s="7" t="s">
        <v>282</v>
      </c>
      <c r="B397" s="4" t="s">
        <v>158</v>
      </c>
      <c r="C397" s="4" t="s">
        <v>158</v>
      </c>
      <c r="D397" s="4" t="s">
        <v>283</v>
      </c>
      <c r="E397" s="9"/>
      <c r="F397" s="217">
        <f>F398</f>
        <v>0</v>
      </c>
      <c r="G397" s="220"/>
      <c r="H397" s="220"/>
    </row>
    <row r="398" spans="1:8" s="214" customFormat="1" ht="50.25" customHeight="1" hidden="1">
      <c r="A398" s="3" t="s">
        <v>211</v>
      </c>
      <c r="B398" s="4" t="s">
        <v>158</v>
      </c>
      <c r="C398" s="4" t="s">
        <v>158</v>
      </c>
      <c r="D398" s="4" t="s">
        <v>283</v>
      </c>
      <c r="E398" s="9" t="s">
        <v>205</v>
      </c>
      <c r="F398" s="217">
        <f>F399</f>
        <v>0</v>
      </c>
      <c r="G398" s="220"/>
      <c r="H398" s="220"/>
    </row>
    <row r="399" spans="1:8" s="214" customFormat="1" ht="65.25" customHeight="1" hidden="1">
      <c r="A399" s="3" t="s">
        <v>251</v>
      </c>
      <c r="B399" s="4" t="s">
        <v>158</v>
      </c>
      <c r="C399" s="4" t="s">
        <v>158</v>
      </c>
      <c r="D399" s="4" t="s">
        <v>283</v>
      </c>
      <c r="E399" s="9" t="s">
        <v>206</v>
      </c>
      <c r="F399" s="217">
        <f>F400</f>
        <v>0</v>
      </c>
      <c r="G399" s="220"/>
      <c r="H399" s="220"/>
    </row>
    <row r="400" spans="1:8" s="214" customFormat="1" ht="62.25" customHeight="1" hidden="1">
      <c r="A400" s="3" t="s">
        <v>213</v>
      </c>
      <c r="B400" s="4" t="s">
        <v>158</v>
      </c>
      <c r="C400" s="4" t="s">
        <v>158</v>
      </c>
      <c r="D400" s="4" t="s">
        <v>283</v>
      </c>
      <c r="E400" s="9" t="s">
        <v>207</v>
      </c>
      <c r="F400" s="217"/>
      <c r="G400" s="220"/>
      <c r="H400" s="220"/>
    </row>
    <row r="401" spans="1:8" s="214" customFormat="1" ht="58.5" customHeight="1" hidden="1">
      <c r="A401" s="3" t="s">
        <v>294</v>
      </c>
      <c r="B401" s="4" t="s">
        <v>158</v>
      </c>
      <c r="C401" s="4" t="s">
        <v>158</v>
      </c>
      <c r="D401" s="4" t="s">
        <v>293</v>
      </c>
      <c r="E401" s="9"/>
      <c r="F401" s="217">
        <f>F402</f>
        <v>0</v>
      </c>
      <c r="G401" s="220"/>
      <c r="H401" s="220"/>
    </row>
    <row r="402" spans="1:8" s="214" customFormat="1" ht="54.75" customHeight="1" hidden="1">
      <c r="A402" s="3" t="s">
        <v>211</v>
      </c>
      <c r="B402" s="4" t="s">
        <v>158</v>
      </c>
      <c r="C402" s="4" t="s">
        <v>158</v>
      </c>
      <c r="D402" s="4" t="s">
        <v>293</v>
      </c>
      <c r="E402" s="9" t="s">
        <v>205</v>
      </c>
      <c r="F402" s="217">
        <f>F403</f>
        <v>0</v>
      </c>
      <c r="G402" s="220"/>
      <c r="H402" s="220"/>
    </row>
    <row r="403" spans="1:8" s="214" customFormat="1" ht="0.75" customHeight="1" hidden="1">
      <c r="A403" s="3" t="s">
        <v>251</v>
      </c>
      <c r="B403" s="4" t="s">
        <v>158</v>
      </c>
      <c r="C403" s="4" t="s">
        <v>158</v>
      </c>
      <c r="D403" s="4" t="s">
        <v>293</v>
      </c>
      <c r="E403" s="9" t="s">
        <v>206</v>
      </c>
      <c r="F403" s="217">
        <f>F404</f>
        <v>0</v>
      </c>
      <c r="G403" s="220"/>
      <c r="H403" s="220"/>
    </row>
    <row r="404" spans="1:8" s="214" customFormat="1" ht="57.75" customHeight="1" hidden="1">
      <c r="A404" s="3" t="s">
        <v>213</v>
      </c>
      <c r="B404" s="4" t="s">
        <v>158</v>
      </c>
      <c r="C404" s="4" t="s">
        <v>158</v>
      </c>
      <c r="D404" s="4" t="s">
        <v>293</v>
      </c>
      <c r="E404" s="9" t="s">
        <v>207</v>
      </c>
      <c r="F404" s="217"/>
      <c r="G404" s="220"/>
      <c r="H404" s="220"/>
    </row>
    <row r="405" spans="1:8" s="214" customFormat="1" ht="50.25" customHeight="1" hidden="1">
      <c r="A405" s="5" t="s">
        <v>222</v>
      </c>
      <c r="B405" s="4" t="s">
        <v>158</v>
      </c>
      <c r="C405" s="4" t="s">
        <v>158</v>
      </c>
      <c r="D405" s="4" t="s">
        <v>151</v>
      </c>
      <c r="E405" s="2"/>
      <c r="F405" s="217">
        <f>F410+F414+F406</f>
        <v>0</v>
      </c>
      <c r="G405" s="220"/>
      <c r="H405" s="220"/>
    </row>
    <row r="406" spans="1:8" s="214" customFormat="1" ht="51" customHeight="1" hidden="1">
      <c r="A406" s="5" t="s">
        <v>234</v>
      </c>
      <c r="B406" s="4" t="s">
        <v>158</v>
      </c>
      <c r="C406" s="4" t="s">
        <v>158</v>
      </c>
      <c r="D406" s="4" t="s">
        <v>195</v>
      </c>
      <c r="E406" s="4"/>
      <c r="F406" s="217">
        <f>F407</f>
        <v>0</v>
      </c>
      <c r="G406" s="220"/>
      <c r="H406" s="220"/>
    </row>
    <row r="407" spans="1:8" s="214" customFormat="1" ht="48.75" customHeight="1" hidden="1">
      <c r="A407" s="3" t="s">
        <v>211</v>
      </c>
      <c r="B407" s="4" t="s">
        <v>158</v>
      </c>
      <c r="C407" s="4" t="s">
        <v>158</v>
      </c>
      <c r="D407" s="4" t="s">
        <v>195</v>
      </c>
      <c r="E407" s="9" t="s">
        <v>205</v>
      </c>
      <c r="F407" s="217">
        <f>F408</f>
        <v>0</v>
      </c>
      <c r="G407" s="220"/>
      <c r="H407" s="220"/>
    </row>
    <row r="408" spans="1:8" s="214" customFormat="1" ht="54" customHeight="1" hidden="1">
      <c r="A408" s="3" t="s">
        <v>212</v>
      </c>
      <c r="B408" s="4" t="s">
        <v>158</v>
      </c>
      <c r="C408" s="4" t="s">
        <v>158</v>
      </c>
      <c r="D408" s="4" t="s">
        <v>195</v>
      </c>
      <c r="E408" s="9" t="s">
        <v>206</v>
      </c>
      <c r="F408" s="217">
        <f>F409</f>
        <v>0</v>
      </c>
      <c r="G408" s="220"/>
      <c r="H408" s="220"/>
    </row>
    <row r="409" spans="1:8" s="214" customFormat="1" ht="56.25" customHeight="1" hidden="1">
      <c r="A409" s="3" t="s">
        <v>213</v>
      </c>
      <c r="B409" s="4" t="s">
        <v>158</v>
      </c>
      <c r="C409" s="4" t="s">
        <v>158</v>
      </c>
      <c r="D409" s="4" t="s">
        <v>195</v>
      </c>
      <c r="E409" s="9" t="s">
        <v>207</v>
      </c>
      <c r="F409" s="217"/>
      <c r="G409" s="220"/>
      <c r="H409" s="220"/>
    </row>
    <row r="410" spans="1:8" s="214" customFormat="1" ht="51" customHeight="1" hidden="1">
      <c r="A410" s="5" t="s">
        <v>266</v>
      </c>
      <c r="B410" s="4" t="s">
        <v>158</v>
      </c>
      <c r="C410" s="4" t="s">
        <v>158</v>
      </c>
      <c r="D410" s="4" t="s">
        <v>169</v>
      </c>
      <c r="E410" s="2"/>
      <c r="F410" s="217">
        <f>F414+F411</f>
        <v>0</v>
      </c>
      <c r="G410" s="220"/>
      <c r="H410" s="220"/>
    </row>
    <row r="411" spans="1:8" s="214" customFormat="1" ht="42.75" customHeight="1" hidden="1">
      <c r="A411" s="3" t="s">
        <v>211</v>
      </c>
      <c r="B411" s="4" t="s">
        <v>158</v>
      </c>
      <c r="C411" s="4" t="s">
        <v>158</v>
      </c>
      <c r="D411" s="4" t="s">
        <v>169</v>
      </c>
      <c r="E411" s="4" t="s">
        <v>205</v>
      </c>
      <c r="F411" s="217">
        <f>F412</f>
        <v>0</v>
      </c>
      <c r="G411" s="220"/>
      <c r="H411" s="220"/>
    </row>
    <row r="412" spans="1:8" s="214" customFormat="1" ht="43.5" customHeight="1" hidden="1">
      <c r="A412" s="3" t="s">
        <v>251</v>
      </c>
      <c r="B412" s="4" t="s">
        <v>158</v>
      </c>
      <c r="C412" s="4" t="s">
        <v>158</v>
      </c>
      <c r="D412" s="4" t="s">
        <v>169</v>
      </c>
      <c r="E412" s="4" t="s">
        <v>206</v>
      </c>
      <c r="F412" s="217">
        <f>F413</f>
        <v>0</v>
      </c>
      <c r="G412" s="220"/>
      <c r="H412" s="220"/>
    </row>
    <row r="413" spans="1:8" s="214" customFormat="1" ht="54.75" customHeight="1" hidden="1">
      <c r="A413" s="3" t="s">
        <v>213</v>
      </c>
      <c r="B413" s="4" t="s">
        <v>158</v>
      </c>
      <c r="C413" s="4" t="s">
        <v>158</v>
      </c>
      <c r="D413" s="4" t="s">
        <v>169</v>
      </c>
      <c r="E413" s="4" t="s">
        <v>207</v>
      </c>
      <c r="F413" s="217"/>
      <c r="G413" s="220"/>
      <c r="H413" s="220"/>
    </row>
    <row r="414" spans="1:8" s="214" customFormat="1" ht="37.5" customHeight="1" hidden="1">
      <c r="A414" s="10" t="s">
        <v>217</v>
      </c>
      <c r="B414" s="4" t="s">
        <v>158</v>
      </c>
      <c r="C414" s="4" t="s">
        <v>158</v>
      </c>
      <c r="D414" s="4" t="s">
        <v>169</v>
      </c>
      <c r="E414" s="4" t="s">
        <v>214</v>
      </c>
      <c r="F414" s="217">
        <f>F415</f>
        <v>0</v>
      </c>
      <c r="G414" s="220"/>
      <c r="H414" s="220"/>
    </row>
    <row r="415" spans="1:8" s="214" customFormat="1" ht="27.75" customHeight="1" hidden="1">
      <c r="A415" s="10" t="s">
        <v>238</v>
      </c>
      <c r="B415" s="4" t="s">
        <v>158</v>
      </c>
      <c r="C415" s="4" t="s">
        <v>158</v>
      </c>
      <c r="D415" s="4" t="s">
        <v>169</v>
      </c>
      <c r="E415" s="4" t="s">
        <v>237</v>
      </c>
      <c r="F415" s="217">
        <f>300-300</f>
        <v>0</v>
      </c>
      <c r="G415" s="220"/>
      <c r="H415" s="220"/>
    </row>
    <row r="416" spans="1:8" s="214" customFormat="1" ht="1.5" customHeight="1" hidden="1">
      <c r="A416" s="3" t="s">
        <v>162</v>
      </c>
      <c r="B416" s="4" t="s">
        <v>158</v>
      </c>
      <c r="C416" s="4" t="s">
        <v>158</v>
      </c>
      <c r="D416" s="4" t="s">
        <v>163</v>
      </c>
      <c r="E416" s="4"/>
      <c r="F416" s="217">
        <f>F417</f>
        <v>0</v>
      </c>
      <c r="G416" s="220"/>
      <c r="H416" s="220"/>
    </row>
    <row r="417" spans="1:8" s="214" customFormat="1" ht="75" customHeight="1" hidden="1">
      <c r="A417" s="3" t="s">
        <v>645</v>
      </c>
      <c r="B417" s="4" t="s">
        <v>158</v>
      </c>
      <c r="C417" s="4" t="s">
        <v>158</v>
      </c>
      <c r="D417" s="4" t="s">
        <v>268</v>
      </c>
      <c r="E417" s="4"/>
      <c r="F417" s="217">
        <f>F418</f>
        <v>0</v>
      </c>
      <c r="G417" s="220"/>
      <c r="H417" s="220"/>
    </row>
    <row r="418" spans="1:8" s="214" customFormat="1" ht="51.75" customHeight="1" hidden="1">
      <c r="A418" s="10" t="s">
        <v>281</v>
      </c>
      <c r="B418" s="4" t="s">
        <v>158</v>
      </c>
      <c r="C418" s="4" t="s">
        <v>158</v>
      </c>
      <c r="D418" s="4" t="s">
        <v>280</v>
      </c>
      <c r="E418" s="4"/>
      <c r="F418" s="217">
        <f>F419</f>
        <v>0</v>
      </c>
      <c r="G418" s="220"/>
      <c r="H418" s="220"/>
    </row>
    <row r="419" spans="1:8" s="214" customFormat="1" ht="27.75" customHeight="1" hidden="1">
      <c r="A419" s="3" t="s">
        <v>211</v>
      </c>
      <c r="B419" s="4" t="s">
        <v>158</v>
      </c>
      <c r="C419" s="4" t="s">
        <v>158</v>
      </c>
      <c r="D419" s="4" t="s">
        <v>280</v>
      </c>
      <c r="E419" s="4" t="s">
        <v>205</v>
      </c>
      <c r="F419" s="217">
        <f>F420</f>
        <v>0</v>
      </c>
      <c r="G419" s="220"/>
      <c r="H419" s="220"/>
    </row>
    <row r="420" spans="1:8" s="214" customFormat="1" ht="46.5" customHeight="1" hidden="1">
      <c r="A420" s="3" t="s">
        <v>251</v>
      </c>
      <c r="B420" s="4" t="s">
        <v>158</v>
      </c>
      <c r="C420" s="4" t="s">
        <v>158</v>
      </c>
      <c r="D420" s="4" t="s">
        <v>280</v>
      </c>
      <c r="E420" s="4" t="s">
        <v>206</v>
      </c>
      <c r="F420" s="217">
        <f>F421</f>
        <v>0</v>
      </c>
      <c r="G420" s="220"/>
      <c r="H420" s="220"/>
    </row>
    <row r="421" spans="1:8" s="214" customFormat="1" ht="50.25" customHeight="1" hidden="1">
      <c r="A421" s="3" t="s">
        <v>213</v>
      </c>
      <c r="B421" s="4" t="s">
        <v>158</v>
      </c>
      <c r="C421" s="4" t="s">
        <v>158</v>
      </c>
      <c r="D421" s="4" t="s">
        <v>280</v>
      </c>
      <c r="E421" s="4" t="s">
        <v>207</v>
      </c>
      <c r="F421" s="217">
        <f>21-21</f>
        <v>0</v>
      </c>
      <c r="G421" s="220"/>
      <c r="H421" s="220"/>
    </row>
    <row r="422" spans="1:8" s="214" customFormat="1" ht="34.5" customHeight="1">
      <c r="A422" s="8" t="s">
        <v>71</v>
      </c>
      <c r="B422" s="2" t="s">
        <v>70</v>
      </c>
      <c r="C422" s="2"/>
      <c r="D422" s="4"/>
      <c r="E422" s="4"/>
      <c r="F422" s="217">
        <f aca="true" t="shared" si="0" ref="F422:F427">F423</f>
        <v>216</v>
      </c>
      <c r="G422" s="220"/>
      <c r="H422" s="220"/>
    </row>
    <row r="423" spans="1:8" s="214" customFormat="1" ht="34.5" customHeight="1">
      <c r="A423" s="8" t="s">
        <v>72</v>
      </c>
      <c r="B423" s="2" t="s">
        <v>70</v>
      </c>
      <c r="C423" s="2" t="s">
        <v>70</v>
      </c>
      <c r="D423" s="4"/>
      <c r="E423" s="4"/>
      <c r="F423" s="217">
        <f t="shared" si="0"/>
        <v>216</v>
      </c>
      <c r="G423" s="220"/>
      <c r="H423" s="220"/>
    </row>
    <row r="424" spans="1:8" s="214" customFormat="1" ht="37.5" customHeight="1">
      <c r="A424" s="5" t="s">
        <v>222</v>
      </c>
      <c r="B424" s="4" t="s">
        <v>70</v>
      </c>
      <c r="C424" s="4" t="s">
        <v>70</v>
      </c>
      <c r="D424" s="4" t="s">
        <v>151</v>
      </c>
      <c r="E424" s="4"/>
      <c r="F424" s="217">
        <f t="shared" si="0"/>
        <v>216</v>
      </c>
      <c r="G424" s="220"/>
      <c r="H424" s="220"/>
    </row>
    <row r="425" spans="1:8" s="214" customFormat="1" ht="60.75" customHeight="1">
      <c r="A425" s="157" t="s">
        <v>346</v>
      </c>
      <c r="B425" s="4" t="s">
        <v>70</v>
      </c>
      <c r="C425" s="4" t="s">
        <v>70</v>
      </c>
      <c r="D425" s="4" t="s">
        <v>167</v>
      </c>
      <c r="E425" s="4"/>
      <c r="F425" s="217">
        <f t="shared" si="0"/>
        <v>216</v>
      </c>
      <c r="G425" s="220"/>
      <c r="H425" s="220"/>
    </row>
    <row r="426" spans="1:8" s="214" customFormat="1" ht="37.5" customHeight="1">
      <c r="A426" s="3" t="s">
        <v>211</v>
      </c>
      <c r="B426" s="4" t="s">
        <v>70</v>
      </c>
      <c r="C426" s="4" t="s">
        <v>70</v>
      </c>
      <c r="D426" s="4" t="s">
        <v>167</v>
      </c>
      <c r="E426" s="4" t="s">
        <v>205</v>
      </c>
      <c r="F426" s="217">
        <f t="shared" si="0"/>
        <v>216</v>
      </c>
      <c r="G426" s="220"/>
      <c r="H426" s="220"/>
    </row>
    <row r="427" spans="1:8" s="214" customFormat="1" ht="54" customHeight="1">
      <c r="A427" s="3" t="s">
        <v>251</v>
      </c>
      <c r="B427" s="4" t="s">
        <v>70</v>
      </c>
      <c r="C427" s="4" t="s">
        <v>70</v>
      </c>
      <c r="D427" s="4" t="s">
        <v>167</v>
      </c>
      <c r="E427" s="4" t="s">
        <v>206</v>
      </c>
      <c r="F427" s="217">
        <f t="shared" si="0"/>
        <v>216</v>
      </c>
      <c r="G427" s="220"/>
      <c r="H427" s="220"/>
    </row>
    <row r="428" spans="1:8" s="214" customFormat="1" ht="50.25" customHeight="1">
      <c r="A428" s="3" t="s">
        <v>213</v>
      </c>
      <c r="B428" s="4" t="s">
        <v>70</v>
      </c>
      <c r="C428" s="4" t="s">
        <v>70</v>
      </c>
      <c r="D428" s="4" t="s">
        <v>167</v>
      </c>
      <c r="E428" s="4" t="s">
        <v>207</v>
      </c>
      <c r="F428" s="217">
        <f>250-34</f>
        <v>216</v>
      </c>
      <c r="G428" s="220"/>
      <c r="H428" s="220"/>
    </row>
    <row r="429" spans="1:7" s="214" customFormat="1" ht="14.25" customHeight="1">
      <c r="A429" s="8" t="s">
        <v>197</v>
      </c>
      <c r="B429" s="2" t="s">
        <v>166</v>
      </c>
      <c r="C429" s="2"/>
      <c r="D429" s="2"/>
      <c r="E429" s="2"/>
      <c r="F429" s="218">
        <f>F441+F430</f>
        <v>2954.2</v>
      </c>
      <c r="G429" s="229"/>
    </row>
    <row r="430" spans="1:7" s="214" customFormat="1" ht="31.5" hidden="1">
      <c r="A430" s="8" t="s">
        <v>75</v>
      </c>
      <c r="B430" s="2" t="s">
        <v>166</v>
      </c>
      <c r="C430" s="2" t="s">
        <v>111</v>
      </c>
      <c r="D430" s="2"/>
      <c r="E430" s="2"/>
      <c r="F430" s="218">
        <f>F431+F436</f>
        <v>0</v>
      </c>
      <c r="G430" s="229"/>
    </row>
    <row r="431" spans="1:7" s="214" customFormat="1" ht="47.25" hidden="1">
      <c r="A431" s="5" t="s">
        <v>115</v>
      </c>
      <c r="B431" s="4" t="s">
        <v>166</v>
      </c>
      <c r="C431" s="4" t="s">
        <v>111</v>
      </c>
      <c r="D431" s="4" t="s">
        <v>116</v>
      </c>
      <c r="E431" s="2"/>
      <c r="F431" s="217">
        <f>F432</f>
        <v>0</v>
      </c>
      <c r="G431" s="229"/>
    </row>
    <row r="432" spans="1:7" s="214" customFormat="1" ht="15.75" hidden="1">
      <c r="A432" s="5" t="s">
        <v>176</v>
      </c>
      <c r="B432" s="4" t="s">
        <v>166</v>
      </c>
      <c r="C432" s="4" t="s">
        <v>111</v>
      </c>
      <c r="D432" s="4" t="s">
        <v>177</v>
      </c>
      <c r="E432" s="2"/>
      <c r="F432" s="217">
        <f>F433</f>
        <v>0</v>
      </c>
      <c r="G432" s="229"/>
    </row>
    <row r="433" spans="1:7" s="214" customFormat="1" ht="15.75" hidden="1">
      <c r="A433" s="3" t="s">
        <v>211</v>
      </c>
      <c r="B433" s="4" t="s">
        <v>166</v>
      </c>
      <c r="C433" s="4" t="s">
        <v>111</v>
      </c>
      <c r="D433" s="4" t="s">
        <v>177</v>
      </c>
      <c r="E433" s="9" t="s">
        <v>205</v>
      </c>
      <c r="F433" s="217">
        <f>F434</f>
        <v>0</v>
      </c>
      <c r="G433" s="229"/>
    </row>
    <row r="434" spans="1:7" s="214" customFormat="1" ht="31.5" hidden="1">
      <c r="A434" s="3" t="s">
        <v>251</v>
      </c>
      <c r="B434" s="4" t="s">
        <v>166</v>
      </c>
      <c r="C434" s="4" t="s">
        <v>111</v>
      </c>
      <c r="D434" s="4" t="s">
        <v>177</v>
      </c>
      <c r="E434" s="9" t="s">
        <v>206</v>
      </c>
      <c r="F434" s="217">
        <f>F435</f>
        <v>0</v>
      </c>
      <c r="G434" s="229"/>
    </row>
    <row r="435" spans="1:7" s="214" customFormat="1" ht="46.5" customHeight="1" hidden="1">
      <c r="A435" s="3" t="s">
        <v>213</v>
      </c>
      <c r="B435" s="4" t="s">
        <v>166</v>
      </c>
      <c r="C435" s="4" t="s">
        <v>111</v>
      </c>
      <c r="D435" s="4" t="s">
        <v>177</v>
      </c>
      <c r="E435" s="9" t="s">
        <v>207</v>
      </c>
      <c r="F435" s="217">
        <f>1250-1050-200</f>
        <v>0</v>
      </c>
      <c r="G435" s="229"/>
    </row>
    <row r="436" spans="1:7" s="214" customFormat="1" ht="31.5" hidden="1">
      <c r="A436" s="5" t="s">
        <v>222</v>
      </c>
      <c r="B436" s="4" t="s">
        <v>166</v>
      </c>
      <c r="C436" s="4" t="s">
        <v>111</v>
      </c>
      <c r="D436" s="4" t="s">
        <v>151</v>
      </c>
      <c r="E436" s="2"/>
      <c r="F436" s="217">
        <f>F437</f>
        <v>0</v>
      </c>
      <c r="G436" s="229"/>
    </row>
    <row r="437" spans="1:7" s="214" customFormat="1" ht="45" hidden="1">
      <c r="A437" s="157" t="s">
        <v>83</v>
      </c>
      <c r="B437" s="4" t="s">
        <v>166</v>
      </c>
      <c r="C437" s="4" t="s">
        <v>111</v>
      </c>
      <c r="D437" s="4" t="s">
        <v>225</v>
      </c>
      <c r="E437" s="2"/>
      <c r="F437" s="217">
        <f>F438</f>
        <v>0</v>
      </c>
      <c r="G437" s="229"/>
    </row>
    <row r="438" spans="1:7" s="214" customFormat="1" ht="15.75" hidden="1">
      <c r="A438" s="3" t="s">
        <v>211</v>
      </c>
      <c r="B438" s="4" t="s">
        <v>166</v>
      </c>
      <c r="C438" s="4" t="s">
        <v>111</v>
      </c>
      <c r="D438" s="4" t="s">
        <v>225</v>
      </c>
      <c r="E438" s="9" t="s">
        <v>205</v>
      </c>
      <c r="F438" s="217">
        <f>F439</f>
        <v>0</v>
      </c>
      <c r="G438" s="229"/>
    </row>
    <row r="439" spans="1:7" s="214" customFormat="1" ht="31.5" hidden="1">
      <c r="A439" s="3" t="s">
        <v>251</v>
      </c>
      <c r="B439" s="4" t="s">
        <v>166</v>
      </c>
      <c r="C439" s="4" t="s">
        <v>111</v>
      </c>
      <c r="D439" s="4" t="s">
        <v>225</v>
      </c>
      <c r="E439" s="9" t="s">
        <v>206</v>
      </c>
      <c r="F439" s="217">
        <f>F440</f>
        <v>0</v>
      </c>
      <c r="G439" s="229"/>
    </row>
    <row r="440" spans="1:7" s="214" customFormat="1" ht="1.5" customHeight="1" hidden="1">
      <c r="A440" s="3" t="s">
        <v>213</v>
      </c>
      <c r="B440" s="4" t="s">
        <v>166</v>
      </c>
      <c r="C440" s="4" t="s">
        <v>111</v>
      </c>
      <c r="D440" s="4" t="s">
        <v>225</v>
      </c>
      <c r="E440" s="9" t="s">
        <v>207</v>
      </c>
      <c r="F440" s="217">
        <f>500-500</f>
        <v>0</v>
      </c>
      <c r="G440" s="229"/>
    </row>
    <row r="441" spans="1:7" s="214" customFormat="1" ht="19.5" customHeight="1">
      <c r="A441" s="8" t="s">
        <v>196</v>
      </c>
      <c r="B441" s="2" t="s">
        <v>166</v>
      </c>
      <c r="C441" s="2" t="s">
        <v>122</v>
      </c>
      <c r="D441" s="2"/>
      <c r="E441" s="2"/>
      <c r="F441" s="218">
        <f>F442+F457</f>
        <v>2954.2</v>
      </c>
      <c r="G441" s="229"/>
    </row>
    <row r="442" spans="1:7" ht="31.5" hidden="1">
      <c r="A442" s="5" t="s">
        <v>222</v>
      </c>
      <c r="B442" s="4" t="s">
        <v>166</v>
      </c>
      <c r="C442" s="4" t="s">
        <v>122</v>
      </c>
      <c r="D442" s="4" t="s">
        <v>151</v>
      </c>
      <c r="E442" s="4"/>
      <c r="F442" s="217">
        <f>F443+F466+F470+F447+F461</f>
        <v>30.19999999999999</v>
      </c>
      <c r="G442" s="228"/>
    </row>
    <row r="443" spans="1:7" ht="47.25" hidden="1">
      <c r="A443" s="5" t="s">
        <v>654</v>
      </c>
      <c r="B443" s="4" t="s">
        <v>166</v>
      </c>
      <c r="C443" s="4" t="s">
        <v>122</v>
      </c>
      <c r="D443" s="4" t="s">
        <v>152</v>
      </c>
      <c r="E443" s="4"/>
      <c r="F443" s="217">
        <f>F444</f>
        <v>0</v>
      </c>
      <c r="G443" s="226"/>
    </row>
    <row r="444" spans="1:7" ht="15.75" hidden="1">
      <c r="A444" s="3" t="s">
        <v>211</v>
      </c>
      <c r="B444" s="4" t="s">
        <v>166</v>
      </c>
      <c r="C444" s="4" t="s">
        <v>122</v>
      </c>
      <c r="D444" s="4" t="s">
        <v>152</v>
      </c>
      <c r="E444" s="9" t="s">
        <v>205</v>
      </c>
      <c r="F444" s="217">
        <f>F445</f>
        <v>0</v>
      </c>
      <c r="G444" s="226"/>
    </row>
    <row r="445" spans="1:7" s="214" customFormat="1" ht="53.25" customHeight="1" hidden="1">
      <c r="A445" s="3" t="s">
        <v>212</v>
      </c>
      <c r="B445" s="4" t="s">
        <v>166</v>
      </c>
      <c r="C445" s="4" t="s">
        <v>122</v>
      </c>
      <c r="D445" s="4" t="s">
        <v>152</v>
      </c>
      <c r="E445" s="9" t="s">
        <v>206</v>
      </c>
      <c r="F445" s="217">
        <f>F446</f>
        <v>0</v>
      </c>
      <c r="G445" s="233"/>
    </row>
    <row r="446" spans="1:7" ht="45.75" customHeight="1" hidden="1">
      <c r="A446" s="3" t="s">
        <v>213</v>
      </c>
      <c r="B446" s="4" t="s">
        <v>166</v>
      </c>
      <c r="C446" s="4" t="s">
        <v>122</v>
      </c>
      <c r="D446" s="4" t="s">
        <v>152</v>
      </c>
      <c r="E446" s="9" t="s">
        <v>207</v>
      </c>
      <c r="F446" s="217"/>
      <c r="G446" s="226"/>
    </row>
    <row r="447" spans="1:7" s="214" customFormat="1" ht="0.75" customHeight="1" hidden="1">
      <c r="A447" s="3" t="s">
        <v>291</v>
      </c>
      <c r="B447" s="4" t="s">
        <v>166</v>
      </c>
      <c r="C447" s="4" t="s">
        <v>122</v>
      </c>
      <c r="D447" s="4" t="s">
        <v>287</v>
      </c>
      <c r="E447" s="9"/>
      <c r="F447" s="217">
        <f>F448+F452</f>
        <v>0</v>
      </c>
      <c r="G447" s="233"/>
    </row>
    <row r="448" spans="1:7" s="214" customFormat="1" ht="100.5" customHeight="1" hidden="1">
      <c r="A448" s="3" t="s">
        <v>290</v>
      </c>
      <c r="B448" s="4" t="s">
        <v>166</v>
      </c>
      <c r="C448" s="4" t="s">
        <v>122</v>
      </c>
      <c r="D448" s="4" t="s">
        <v>289</v>
      </c>
      <c r="E448" s="9"/>
      <c r="F448" s="217">
        <f>F449</f>
        <v>0</v>
      </c>
      <c r="G448" s="233"/>
    </row>
    <row r="449" spans="1:7" s="214" customFormat="1" ht="53.25" customHeight="1" hidden="1">
      <c r="A449" s="3" t="s">
        <v>292</v>
      </c>
      <c r="B449" s="4" t="s">
        <v>166</v>
      </c>
      <c r="C449" s="4" t="s">
        <v>122</v>
      </c>
      <c r="D449" s="4" t="s">
        <v>289</v>
      </c>
      <c r="E449" s="9" t="s">
        <v>205</v>
      </c>
      <c r="F449" s="217">
        <f>F450</f>
        <v>0</v>
      </c>
      <c r="G449" s="233"/>
    </row>
    <row r="450" spans="1:7" s="214" customFormat="1" ht="48" customHeight="1" hidden="1">
      <c r="A450" s="3" t="s">
        <v>211</v>
      </c>
      <c r="B450" s="4" t="s">
        <v>166</v>
      </c>
      <c r="C450" s="4" t="s">
        <v>122</v>
      </c>
      <c r="D450" s="4" t="s">
        <v>289</v>
      </c>
      <c r="E450" s="9" t="s">
        <v>206</v>
      </c>
      <c r="F450" s="217">
        <f>F451</f>
        <v>0</v>
      </c>
      <c r="G450" s="233"/>
    </row>
    <row r="451" spans="1:7" s="214" customFormat="1" ht="53.25" customHeight="1" hidden="1">
      <c r="A451" s="3" t="s">
        <v>228</v>
      </c>
      <c r="B451" s="4" t="s">
        <v>166</v>
      </c>
      <c r="C451" s="4" t="s">
        <v>122</v>
      </c>
      <c r="D451" s="4" t="s">
        <v>289</v>
      </c>
      <c r="E451" s="9" t="s">
        <v>229</v>
      </c>
      <c r="F451" s="217">
        <f>100-100</f>
        <v>0</v>
      </c>
      <c r="G451" s="233"/>
    </row>
    <row r="452" spans="1:7" s="214" customFormat="1" ht="53.25" customHeight="1" hidden="1">
      <c r="A452" s="3" t="s">
        <v>286</v>
      </c>
      <c r="B452" s="4" t="s">
        <v>166</v>
      </c>
      <c r="C452" s="4" t="s">
        <v>122</v>
      </c>
      <c r="D452" s="4" t="s">
        <v>288</v>
      </c>
      <c r="E452" s="9"/>
      <c r="F452" s="217">
        <f>F453</f>
        <v>0</v>
      </c>
      <c r="G452" s="233"/>
    </row>
    <row r="453" spans="1:7" s="214" customFormat="1" ht="53.25" customHeight="1" hidden="1">
      <c r="A453" s="3" t="s">
        <v>211</v>
      </c>
      <c r="B453" s="4" t="s">
        <v>166</v>
      </c>
      <c r="C453" s="4" t="s">
        <v>122</v>
      </c>
      <c r="D453" s="4" t="s">
        <v>288</v>
      </c>
      <c r="E453" s="9" t="s">
        <v>205</v>
      </c>
      <c r="F453" s="217">
        <f>F454</f>
        <v>0</v>
      </c>
      <c r="G453" s="233"/>
    </row>
    <row r="454" spans="1:7" s="214" customFormat="1" ht="53.25" customHeight="1" hidden="1">
      <c r="A454" s="3" t="s">
        <v>251</v>
      </c>
      <c r="B454" s="4" t="s">
        <v>166</v>
      </c>
      <c r="C454" s="4" t="s">
        <v>122</v>
      </c>
      <c r="D454" s="4" t="s">
        <v>288</v>
      </c>
      <c r="E454" s="9" t="s">
        <v>206</v>
      </c>
      <c r="F454" s="217">
        <f>F455</f>
        <v>0</v>
      </c>
      <c r="G454" s="233"/>
    </row>
    <row r="455" spans="1:7" s="214" customFormat="1" ht="51.75" customHeight="1" hidden="1">
      <c r="A455" s="3" t="s">
        <v>228</v>
      </c>
      <c r="B455" s="4" t="s">
        <v>166</v>
      </c>
      <c r="C455" s="4" t="s">
        <v>122</v>
      </c>
      <c r="D455" s="4" t="s">
        <v>288</v>
      </c>
      <c r="E455" s="9" t="s">
        <v>229</v>
      </c>
      <c r="F455" s="217">
        <f>1132.2+0.2-1132.4</f>
        <v>0</v>
      </c>
      <c r="G455" s="233"/>
    </row>
    <row r="456" spans="1:7" ht="47.25" customHeight="1" hidden="1">
      <c r="A456" s="3" t="s">
        <v>213</v>
      </c>
      <c r="B456" s="4" t="s">
        <v>166</v>
      </c>
      <c r="C456" s="4" t="s">
        <v>122</v>
      </c>
      <c r="D456" s="4" t="s">
        <v>152</v>
      </c>
      <c r="E456" s="9" t="s">
        <v>207</v>
      </c>
      <c r="F456" s="217">
        <v>0</v>
      </c>
      <c r="G456" s="226"/>
    </row>
    <row r="457" spans="1:7" ht="47.25" customHeight="1">
      <c r="A457" s="157" t="s">
        <v>83</v>
      </c>
      <c r="B457" s="4" t="s">
        <v>166</v>
      </c>
      <c r="C457" s="4" t="s">
        <v>122</v>
      </c>
      <c r="D457" s="4" t="s">
        <v>225</v>
      </c>
      <c r="E457" s="2"/>
      <c r="F457" s="217">
        <f>F458</f>
        <v>2924</v>
      </c>
      <c r="G457" s="226"/>
    </row>
    <row r="458" spans="1:7" ht="47.25" customHeight="1">
      <c r="A458" s="3" t="s">
        <v>211</v>
      </c>
      <c r="B458" s="4" t="s">
        <v>166</v>
      </c>
      <c r="C458" s="4" t="s">
        <v>122</v>
      </c>
      <c r="D458" s="4" t="s">
        <v>225</v>
      </c>
      <c r="E458" s="9" t="s">
        <v>205</v>
      </c>
      <c r="F458" s="217">
        <f>F459</f>
        <v>2924</v>
      </c>
      <c r="G458" s="226"/>
    </row>
    <row r="459" spans="1:7" ht="47.25" customHeight="1">
      <c r="A459" s="3" t="s">
        <v>251</v>
      </c>
      <c r="B459" s="4" t="s">
        <v>166</v>
      </c>
      <c r="C459" s="4" t="s">
        <v>122</v>
      </c>
      <c r="D459" s="4" t="s">
        <v>225</v>
      </c>
      <c r="E459" s="9" t="s">
        <v>206</v>
      </c>
      <c r="F459" s="217">
        <f>F460</f>
        <v>2924</v>
      </c>
      <c r="G459" s="226"/>
    </row>
    <row r="460" spans="1:7" ht="47.25" customHeight="1">
      <c r="A460" s="3" t="s">
        <v>213</v>
      </c>
      <c r="B460" s="4" t="s">
        <v>166</v>
      </c>
      <c r="C460" s="4" t="s">
        <v>122</v>
      </c>
      <c r="D460" s="4" t="s">
        <v>225</v>
      </c>
      <c r="E460" s="9" t="s">
        <v>207</v>
      </c>
      <c r="F460" s="217">
        <f>2154+270+500</f>
        <v>2924</v>
      </c>
      <c r="G460" s="226"/>
    </row>
    <row r="461" spans="1:7" ht="47.25" customHeight="1">
      <c r="A461" s="157" t="s">
        <v>84</v>
      </c>
      <c r="B461" s="4" t="s">
        <v>166</v>
      </c>
      <c r="C461" s="4" t="s">
        <v>122</v>
      </c>
      <c r="D461" s="4" t="s">
        <v>351</v>
      </c>
      <c r="E461" s="9"/>
      <c r="F461" s="217">
        <f>F462</f>
        <v>30.19999999999999</v>
      </c>
      <c r="G461" s="226"/>
    </row>
    <row r="462" spans="1:7" ht="36" customHeight="1">
      <c r="A462" s="3" t="s">
        <v>211</v>
      </c>
      <c r="B462" s="4" t="s">
        <v>166</v>
      </c>
      <c r="C462" s="4" t="s">
        <v>122</v>
      </c>
      <c r="D462" s="4" t="s">
        <v>351</v>
      </c>
      <c r="E462" s="9" t="s">
        <v>205</v>
      </c>
      <c r="F462" s="217">
        <f>F463</f>
        <v>30.19999999999999</v>
      </c>
      <c r="G462" s="226"/>
    </row>
    <row r="463" spans="1:7" ht="45.75" customHeight="1">
      <c r="A463" s="3" t="s">
        <v>251</v>
      </c>
      <c r="B463" s="4" t="s">
        <v>166</v>
      </c>
      <c r="C463" s="4" t="s">
        <v>122</v>
      </c>
      <c r="D463" s="4" t="s">
        <v>351</v>
      </c>
      <c r="E463" s="9" t="s">
        <v>206</v>
      </c>
      <c r="F463" s="217">
        <f>F464+F465</f>
        <v>30.19999999999999</v>
      </c>
      <c r="G463" s="226"/>
    </row>
    <row r="464" spans="1:7" ht="47.25" customHeight="1" hidden="1">
      <c r="A464" s="3" t="s">
        <v>228</v>
      </c>
      <c r="B464" s="4" t="s">
        <v>166</v>
      </c>
      <c r="C464" s="4" t="s">
        <v>122</v>
      </c>
      <c r="D464" s="4" t="s">
        <v>351</v>
      </c>
      <c r="E464" s="9" t="s">
        <v>229</v>
      </c>
      <c r="F464" s="217">
        <f>1400+169.8-1400-169.8</f>
        <v>0</v>
      </c>
      <c r="G464" s="226"/>
    </row>
    <row r="465" spans="1:7" ht="44.25" customHeight="1">
      <c r="A465" s="3" t="s">
        <v>213</v>
      </c>
      <c r="B465" s="4" t="s">
        <v>166</v>
      </c>
      <c r="C465" s="4" t="s">
        <v>122</v>
      </c>
      <c r="D465" s="4" t="s">
        <v>351</v>
      </c>
      <c r="E465" s="9" t="s">
        <v>207</v>
      </c>
      <c r="F465" s="217">
        <f>200-169.8</f>
        <v>30.19999999999999</v>
      </c>
      <c r="G465" s="226"/>
    </row>
    <row r="466" spans="1:7" s="214" customFormat="1" ht="47.25" hidden="1">
      <c r="A466" s="5" t="s">
        <v>241</v>
      </c>
      <c r="B466" s="4" t="s">
        <v>166</v>
      </c>
      <c r="C466" s="4" t="s">
        <v>122</v>
      </c>
      <c r="D466" s="9" t="s">
        <v>153</v>
      </c>
      <c r="E466" s="2"/>
      <c r="F466" s="217">
        <f>F467</f>
        <v>0</v>
      </c>
      <c r="G466" s="229"/>
    </row>
    <row r="467" spans="1:7" s="214" customFormat="1" ht="15.75" hidden="1">
      <c r="A467" s="3" t="s">
        <v>211</v>
      </c>
      <c r="B467" s="4" t="s">
        <v>166</v>
      </c>
      <c r="C467" s="4" t="s">
        <v>122</v>
      </c>
      <c r="D467" s="9" t="s">
        <v>153</v>
      </c>
      <c r="E467" s="4" t="s">
        <v>205</v>
      </c>
      <c r="F467" s="217">
        <f>F468</f>
        <v>0</v>
      </c>
      <c r="G467" s="229"/>
    </row>
    <row r="468" spans="1:7" s="214" customFormat="1" ht="47.25" hidden="1">
      <c r="A468" s="3" t="s">
        <v>212</v>
      </c>
      <c r="B468" s="4" t="s">
        <v>166</v>
      </c>
      <c r="C468" s="4" t="s">
        <v>122</v>
      </c>
      <c r="D468" s="9" t="s">
        <v>153</v>
      </c>
      <c r="E468" s="4" t="s">
        <v>206</v>
      </c>
      <c r="F468" s="217">
        <f>F469</f>
        <v>0</v>
      </c>
      <c r="G468" s="229"/>
    </row>
    <row r="469" spans="1:7" s="214" customFormat="1" ht="47.25" hidden="1">
      <c r="A469" s="3" t="s">
        <v>213</v>
      </c>
      <c r="B469" s="4" t="s">
        <v>166</v>
      </c>
      <c r="C469" s="4" t="s">
        <v>122</v>
      </c>
      <c r="D469" s="9" t="s">
        <v>153</v>
      </c>
      <c r="E469" s="4" t="s">
        <v>207</v>
      </c>
      <c r="F469" s="217"/>
      <c r="G469" s="229"/>
    </row>
    <row r="470" spans="1:7" s="214" customFormat="1" ht="15.75" hidden="1">
      <c r="A470" s="3" t="s">
        <v>242</v>
      </c>
      <c r="B470" s="4" t="s">
        <v>166</v>
      </c>
      <c r="C470" s="4" t="s">
        <v>122</v>
      </c>
      <c r="D470" s="9" t="s">
        <v>351</v>
      </c>
      <c r="E470" s="2"/>
      <c r="F470" s="217">
        <f>F471</f>
        <v>0</v>
      </c>
      <c r="G470" s="229"/>
    </row>
    <row r="471" spans="1:7" s="214" customFormat="1" ht="15.75" hidden="1">
      <c r="A471" s="3" t="s">
        <v>211</v>
      </c>
      <c r="B471" s="4" t="s">
        <v>166</v>
      </c>
      <c r="C471" s="4" t="s">
        <v>122</v>
      </c>
      <c r="D471" s="9" t="s">
        <v>167</v>
      </c>
      <c r="E471" s="4" t="s">
        <v>205</v>
      </c>
      <c r="F471" s="217">
        <f>F472</f>
        <v>0</v>
      </c>
      <c r="G471" s="229"/>
    </row>
    <row r="472" spans="1:7" s="214" customFormat="1" ht="47.25" hidden="1">
      <c r="A472" s="3" t="s">
        <v>212</v>
      </c>
      <c r="B472" s="4" t="s">
        <v>166</v>
      </c>
      <c r="C472" s="4" t="s">
        <v>122</v>
      </c>
      <c r="D472" s="9" t="s">
        <v>167</v>
      </c>
      <c r="E472" s="4" t="s">
        <v>206</v>
      </c>
      <c r="F472" s="217">
        <f>F473</f>
        <v>0</v>
      </c>
      <c r="G472" s="229"/>
    </row>
    <row r="473" spans="1:7" ht="47.25" hidden="1">
      <c r="A473" s="3" t="s">
        <v>213</v>
      </c>
      <c r="B473" s="4" t="s">
        <v>166</v>
      </c>
      <c r="C473" s="4" t="s">
        <v>122</v>
      </c>
      <c r="D473" s="9" t="s">
        <v>167</v>
      </c>
      <c r="E473" s="4" t="s">
        <v>207</v>
      </c>
      <c r="F473" s="217"/>
      <c r="G473" s="228"/>
    </row>
    <row r="474" spans="1:7" s="214" customFormat="1" ht="31.5">
      <c r="A474" s="1" t="s">
        <v>73</v>
      </c>
      <c r="B474" s="2" t="s">
        <v>193</v>
      </c>
      <c r="C474" s="2"/>
      <c r="D474" s="6"/>
      <c r="E474" s="2"/>
      <c r="F474" s="218">
        <f>F475+F481</f>
        <v>3448</v>
      </c>
      <c r="G474" s="229"/>
    </row>
    <row r="475" spans="1:7" s="214" customFormat="1" ht="31.5" hidden="1">
      <c r="A475" s="1" t="s">
        <v>74</v>
      </c>
      <c r="B475" s="2" t="s">
        <v>193</v>
      </c>
      <c r="C475" s="2" t="s">
        <v>113</v>
      </c>
      <c r="D475" s="6"/>
      <c r="E475" s="2"/>
      <c r="F475" s="218">
        <f>F476</f>
        <v>0</v>
      </c>
      <c r="G475" s="229"/>
    </row>
    <row r="476" spans="1:7" ht="31.5" hidden="1">
      <c r="A476" s="5" t="s">
        <v>222</v>
      </c>
      <c r="B476" s="4" t="s">
        <v>193</v>
      </c>
      <c r="C476" s="4" t="s">
        <v>113</v>
      </c>
      <c r="D476" s="9" t="s">
        <v>151</v>
      </c>
      <c r="E476" s="4"/>
      <c r="F476" s="217">
        <f>F477</f>
        <v>0</v>
      </c>
      <c r="G476" s="228"/>
    </row>
    <row r="477" spans="1:7" ht="60" hidden="1">
      <c r="A477" s="157" t="s">
        <v>85</v>
      </c>
      <c r="B477" s="4" t="s">
        <v>193</v>
      </c>
      <c r="C477" s="4" t="s">
        <v>113</v>
      </c>
      <c r="D477" s="9" t="s">
        <v>352</v>
      </c>
      <c r="E477" s="4"/>
      <c r="F477" s="217">
        <f>F478</f>
        <v>0</v>
      </c>
      <c r="G477" s="228"/>
    </row>
    <row r="478" spans="1:7" ht="15.75" hidden="1">
      <c r="A478" s="3" t="s">
        <v>211</v>
      </c>
      <c r="B478" s="4" t="s">
        <v>193</v>
      </c>
      <c r="C478" s="4" t="s">
        <v>113</v>
      </c>
      <c r="D478" s="9" t="s">
        <v>352</v>
      </c>
      <c r="E478" s="4" t="s">
        <v>205</v>
      </c>
      <c r="F478" s="217">
        <f>F479</f>
        <v>0</v>
      </c>
      <c r="G478" s="228"/>
    </row>
    <row r="479" spans="1:7" ht="31.5" hidden="1">
      <c r="A479" s="3" t="s">
        <v>251</v>
      </c>
      <c r="B479" s="4" t="s">
        <v>193</v>
      </c>
      <c r="C479" s="4" t="s">
        <v>113</v>
      </c>
      <c r="D479" s="9" t="s">
        <v>352</v>
      </c>
      <c r="E479" s="4" t="s">
        <v>206</v>
      </c>
      <c r="F479" s="217">
        <f>F480</f>
        <v>0</v>
      </c>
      <c r="G479" s="228"/>
    </row>
    <row r="480" spans="1:7" ht="24.75" customHeight="1" hidden="1">
      <c r="A480" s="3" t="s">
        <v>213</v>
      </c>
      <c r="B480" s="4" t="s">
        <v>193</v>
      </c>
      <c r="C480" s="4" t="s">
        <v>113</v>
      </c>
      <c r="D480" s="9" t="s">
        <v>352</v>
      </c>
      <c r="E480" s="4" t="s">
        <v>207</v>
      </c>
      <c r="F480" s="217">
        <v>0</v>
      </c>
      <c r="G480" s="228"/>
    </row>
    <row r="481" spans="1:7" s="214" customFormat="1" ht="33" customHeight="1">
      <c r="A481" s="1" t="s">
        <v>642</v>
      </c>
      <c r="B481" s="2" t="s">
        <v>193</v>
      </c>
      <c r="C481" s="2" t="s">
        <v>158</v>
      </c>
      <c r="D481" s="6"/>
      <c r="E481" s="2"/>
      <c r="F481" s="218">
        <f>F482+F487</f>
        <v>3448</v>
      </c>
      <c r="G481" s="229"/>
    </row>
    <row r="482" spans="1:7" ht="15.75">
      <c r="A482" s="3" t="s">
        <v>162</v>
      </c>
      <c r="B482" s="4" t="s">
        <v>193</v>
      </c>
      <c r="C482" s="4" t="s">
        <v>158</v>
      </c>
      <c r="D482" s="9" t="s">
        <v>163</v>
      </c>
      <c r="E482" s="4"/>
      <c r="F482" s="217">
        <f>F483</f>
        <v>1250</v>
      </c>
      <c r="G482" s="228"/>
    </row>
    <row r="483" spans="1:7" ht="31.5">
      <c r="A483" s="3" t="s">
        <v>641</v>
      </c>
      <c r="B483" s="4" t="s">
        <v>193</v>
      </c>
      <c r="C483" s="4" t="s">
        <v>158</v>
      </c>
      <c r="D483" s="9" t="s">
        <v>639</v>
      </c>
      <c r="E483" s="4"/>
      <c r="F483" s="217">
        <f>F484</f>
        <v>1250</v>
      </c>
      <c r="G483" s="228"/>
    </row>
    <row r="484" spans="1:7" ht="15.75">
      <c r="A484" s="3" t="s">
        <v>211</v>
      </c>
      <c r="B484" s="4" t="s">
        <v>193</v>
      </c>
      <c r="C484" s="4" t="s">
        <v>158</v>
      </c>
      <c r="D484" s="9" t="s">
        <v>639</v>
      </c>
      <c r="E484" s="4" t="s">
        <v>205</v>
      </c>
      <c r="F484" s="217">
        <f>F485</f>
        <v>1250</v>
      </c>
      <c r="G484" s="228"/>
    </row>
    <row r="485" spans="1:7" ht="31.5">
      <c r="A485" s="3" t="s">
        <v>251</v>
      </c>
      <c r="B485" s="4" t="s">
        <v>193</v>
      </c>
      <c r="C485" s="4" t="s">
        <v>158</v>
      </c>
      <c r="D485" s="9" t="s">
        <v>639</v>
      </c>
      <c r="E485" s="4" t="s">
        <v>206</v>
      </c>
      <c r="F485" s="217">
        <f>F486</f>
        <v>1250</v>
      </c>
      <c r="G485" s="228"/>
    </row>
    <row r="486" spans="1:7" ht="47.25">
      <c r="A486" s="3" t="s">
        <v>213</v>
      </c>
      <c r="B486" s="4" t="s">
        <v>193</v>
      </c>
      <c r="C486" s="4" t="s">
        <v>158</v>
      </c>
      <c r="D486" s="9" t="s">
        <v>639</v>
      </c>
      <c r="E486" s="4" t="s">
        <v>207</v>
      </c>
      <c r="F486" s="217">
        <v>1250</v>
      </c>
      <c r="G486" s="228"/>
    </row>
    <row r="487" spans="1:7" ht="31.5">
      <c r="A487" s="5" t="s">
        <v>222</v>
      </c>
      <c r="B487" s="4" t="s">
        <v>193</v>
      </c>
      <c r="C487" s="4" t="s">
        <v>158</v>
      </c>
      <c r="D487" s="9" t="s">
        <v>151</v>
      </c>
      <c r="E487" s="4"/>
      <c r="F487" s="217">
        <f>F488</f>
        <v>2198</v>
      </c>
      <c r="G487" s="228"/>
    </row>
    <row r="488" spans="1:7" ht="60">
      <c r="A488" s="157" t="s">
        <v>85</v>
      </c>
      <c r="B488" s="4" t="s">
        <v>193</v>
      </c>
      <c r="C488" s="4" t="s">
        <v>158</v>
      </c>
      <c r="D488" s="9" t="s">
        <v>352</v>
      </c>
      <c r="E488" s="4"/>
      <c r="F488" s="217">
        <f>F489</f>
        <v>2198</v>
      </c>
      <c r="G488" s="228"/>
    </row>
    <row r="489" spans="1:7" ht="15.75">
      <c r="A489" s="3" t="s">
        <v>211</v>
      </c>
      <c r="B489" s="4" t="s">
        <v>193</v>
      </c>
      <c r="C489" s="4" t="s">
        <v>158</v>
      </c>
      <c r="D489" s="9" t="s">
        <v>352</v>
      </c>
      <c r="E489" s="4" t="s">
        <v>205</v>
      </c>
      <c r="F489" s="217">
        <f>F490</f>
        <v>2198</v>
      </c>
      <c r="G489" s="228"/>
    </row>
    <row r="490" spans="1:7" ht="31.5">
      <c r="A490" s="3" t="s">
        <v>251</v>
      </c>
      <c r="B490" s="4" t="s">
        <v>193</v>
      </c>
      <c r="C490" s="4" t="s">
        <v>158</v>
      </c>
      <c r="D490" s="9" t="s">
        <v>352</v>
      </c>
      <c r="E490" s="4" t="s">
        <v>206</v>
      </c>
      <c r="F490" s="217">
        <f>F491</f>
        <v>2198</v>
      </c>
      <c r="G490" s="228"/>
    </row>
    <row r="491" spans="1:7" ht="47.25">
      <c r="A491" s="3" t="s">
        <v>213</v>
      </c>
      <c r="B491" s="4" t="s">
        <v>193</v>
      </c>
      <c r="C491" s="4" t="s">
        <v>158</v>
      </c>
      <c r="D491" s="9" t="s">
        <v>352</v>
      </c>
      <c r="E491" s="4" t="s">
        <v>207</v>
      </c>
      <c r="F491" s="217">
        <f>948+1250</f>
        <v>2198</v>
      </c>
      <c r="G491" s="228"/>
    </row>
    <row r="492" spans="1:7" s="214" customFormat="1" ht="30" customHeight="1">
      <c r="A492" s="8" t="s">
        <v>170</v>
      </c>
      <c r="B492" s="2" t="s">
        <v>168</v>
      </c>
      <c r="C492" s="2"/>
      <c r="D492" s="2"/>
      <c r="E492" s="2"/>
      <c r="F492" s="215">
        <f>F493</f>
        <v>6</v>
      </c>
      <c r="G492" s="233"/>
    </row>
    <row r="493" spans="1:7" s="214" customFormat="1" ht="15.75">
      <c r="A493" s="234" t="s">
        <v>171</v>
      </c>
      <c r="B493" s="6" t="s">
        <v>168</v>
      </c>
      <c r="C493" s="6" t="s">
        <v>111</v>
      </c>
      <c r="D493" s="6"/>
      <c r="E493" s="6"/>
      <c r="F493" s="218">
        <f>F494</f>
        <v>6</v>
      </c>
      <c r="G493" s="233"/>
    </row>
    <row r="494" spans="1:7" ht="37.5" customHeight="1">
      <c r="A494" s="221" t="s">
        <v>172</v>
      </c>
      <c r="B494" s="9" t="s">
        <v>168</v>
      </c>
      <c r="C494" s="9" t="s">
        <v>111</v>
      </c>
      <c r="D494" s="9" t="s">
        <v>173</v>
      </c>
      <c r="E494" s="9"/>
      <c r="F494" s="217">
        <f>F495</f>
        <v>6</v>
      </c>
      <c r="G494" s="207" t="s">
        <v>655</v>
      </c>
    </row>
    <row r="495" spans="1:7" ht="31.5">
      <c r="A495" s="221" t="s">
        <v>174</v>
      </c>
      <c r="B495" s="9" t="s">
        <v>168</v>
      </c>
      <c r="C495" s="9" t="s">
        <v>111</v>
      </c>
      <c r="D495" s="9" t="s">
        <v>175</v>
      </c>
      <c r="E495" s="9"/>
      <c r="F495" s="217">
        <f>F496</f>
        <v>6</v>
      </c>
      <c r="G495" s="226"/>
    </row>
    <row r="496" spans="1:7" ht="15.75">
      <c r="A496" s="221" t="s">
        <v>240</v>
      </c>
      <c r="B496" s="9" t="s">
        <v>168</v>
      </c>
      <c r="C496" s="9" t="s">
        <v>111</v>
      </c>
      <c r="D496" s="9" t="s">
        <v>175</v>
      </c>
      <c r="E496" s="9" t="s">
        <v>239</v>
      </c>
      <c r="F496" s="217">
        <f>F497</f>
        <v>6</v>
      </c>
      <c r="G496" s="226"/>
    </row>
    <row r="497" spans="1:7" ht="44.25" customHeight="1">
      <c r="A497" s="221" t="s">
        <v>656</v>
      </c>
      <c r="B497" s="9" t="s">
        <v>168</v>
      </c>
      <c r="C497" s="9" t="s">
        <v>111</v>
      </c>
      <c r="D497" s="9" t="s">
        <v>175</v>
      </c>
      <c r="E497" s="9" t="s">
        <v>245</v>
      </c>
      <c r="F497" s="217">
        <f>8.5-2.5</f>
        <v>6</v>
      </c>
      <c r="G497" s="226"/>
    </row>
    <row r="498" spans="1:7" ht="18.75">
      <c r="A498" s="235" t="s">
        <v>185</v>
      </c>
      <c r="B498" s="2" t="s">
        <v>187</v>
      </c>
      <c r="C498" s="2" t="s">
        <v>187</v>
      </c>
      <c r="D498" s="2" t="s">
        <v>188</v>
      </c>
      <c r="E498" s="2" t="s">
        <v>186</v>
      </c>
      <c r="F498" s="218">
        <f>F13+F161+F171+F183+F280+F429+F492+F422+F474</f>
        <v>79625.66921</v>
      </c>
      <c r="G498" s="219"/>
    </row>
    <row r="499" spans="2:7" ht="15.75">
      <c r="B499" s="236"/>
      <c r="D499" s="237"/>
      <c r="F499" s="236"/>
      <c r="G499" s="236"/>
    </row>
    <row r="500" spans="2:7" ht="15.75">
      <c r="B500" s="236"/>
      <c r="D500" s="237"/>
      <c r="F500" s="240"/>
      <c r="G500" s="236"/>
    </row>
    <row r="501" spans="2:7" ht="15.75">
      <c r="B501" s="236"/>
      <c r="D501" s="237"/>
      <c r="F501" s="220"/>
      <c r="G501" s="220"/>
    </row>
    <row r="502" spans="1:7" ht="15.75">
      <c r="A502" s="238"/>
      <c r="B502" s="239"/>
      <c r="C502" s="238"/>
      <c r="D502" s="238"/>
      <c r="E502" s="238"/>
      <c r="F502" s="239"/>
      <c r="G502" s="239"/>
    </row>
    <row r="504" spans="1:7" s="238" customFormat="1" ht="15.75">
      <c r="A504" s="207"/>
      <c r="B504" s="207"/>
      <c r="C504" s="207"/>
      <c r="D504" s="207"/>
      <c r="E504" s="207"/>
      <c r="F504" s="207"/>
      <c r="G504" s="207"/>
    </row>
    <row r="505" ht="15.75">
      <c r="F505" s="220"/>
    </row>
  </sheetData>
  <sheetProtection/>
  <mergeCells count="10">
    <mergeCell ref="A10:F10"/>
    <mergeCell ref="G14:G24"/>
    <mergeCell ref="G39:G41"/>
    <mergeCell ref="G177:G180"/>
    <mergeCell ref="B1:G1"/>
    <mergeCell ref="A2:G2"/>
    <mergeCell ref="A3:G3"/>
    <mergeCell ref="A4:G4"/>
    <mergeCell ref="A5:G5"/>
    <mergeCell ref="A6:G6"/>
  </mergeCells>
  <printOptions/>
  <pageMargins left="0.7874015748031497" right="0.1968503937007874" top="0.1968503937007874" bottom="0.1968503937007874" header="0.5118110236220472" footer="0.5118110236220472"/>
  <pageSetup fitToHeight="4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553"/>
  <sheetViews>
    <sheetView view="pageBreakPreview" zoomScale="60" zoomScaleNormal="75" zoomScalePageLayoutView="0" workbookViewId="0" topLeftCell="A1">
      <selection activeCell="E12" sqref="E12"/>
    </sheetView>
  </sheetViews>
  <sheetFormatPr defaultColWidth="9.140625" defaultRowHeight="12.75" outlineLevelCol="2"/>
  <cols>
    <col min="1" max="1" width="62.28125" style="11" customWidth="1"/>
    <col min="2" max="2" width="13.421875" style="12" customWidth="1"/>
    <col min="3" max="3" width="10.421875" style="11" customWidth="1"/>
    <col min="4" max="4" width="8.421875" style="11" customWidth="1"/>
    <col min="5" max="5" width="15.57421875" style="11" customWidth="1"/>
    <col min="6" max="6" width="11.7109375" style="11" customWidth="1"/>
    <col min="7" max="7" width="15.421875" style="11" customWidth="1" outlineLevel="2"/>
    <col min="8" max="8" width="0.13671875" style="11" customWidth="1" outlineLevel="2"/>
    <col min="9" max="9" width="12.57421875" style="11" bestFit="1" customWidth="1"/>
    <col min="10" max="10" width="14.421875" style="11" bestFit="1" customWidth="1"/>
    <col min="11" max="11" width="9.8515625" style="11" bestFit="1" customWidth="1"/>
    <col min="12" max="16384" width="9.140625" style="11" customWidth="1"/>
  </cols>
  <sheetData>
    <row r="1" spans="3:8" ht="15.75">
      <c r="C1" s="273" t="s">
        <v>296</v>
      </c>
      <c r="D1" s="273"/>
      <c r="E1" s="273"/>
      <c r="F1" s="273"/>
      <c r="G1" s="273"/>
      <c r="H1" s="13"/>
    </row>
    <row r="2" spans="1:8" ht="15.75">
      <c r="A2" s="274" t="s">
        <v>473</v>
      </c>
      <c r="B2" s="275"/>
      <c r="C2" s="275"/>
      <c r="D2" s="275"/>
      <c r="E2" s="275"/>
      <c r="F2" s="275"/>
      <c r="G2" s="275"/>
      <c r="H2" s="15"/>
    </row>
    <row r="3" spans="1:7" ht="15.75">
      <c r="A3" s="274" t="s">
        <v>424</v>
      </c>
      <c r="B3" s="275"/>
      <c r="C3" s="275"/>
      <c r="D3" s="275"/>
      <c r="E3" s="275"/>
      <c r="F3" s="275"/>
      <c r="G3" s="275"/>
    </row>
    <row r="4" spans="1:7" ht="15.75">
      <c r="A4" s="274" t="s">
        <v>423</v>
      </c>
      <c r="B4" s="275"/>
      <c r="C4" s="275"/>
      <c r="D4" s="275"/>
      <c r="E4" s="275"/>
      <c r="F4" s="275"/>
      <c r="G4" s="275"/>
    </row>
    <row r="5" spans="1:7" ht="15.75">
      <c r="A5" s="274" t="s">
        <v>630</v>
      </c>
      <c r="B5" s="275"/>
      <c r="C5" s="275"/>
      <c r="D5" s="275"/>
      <c r="E5" s="275"/>
      <c r="F5" s="275"/>
      <c r="G5" s="275"/>
    </row>
    <row r="6" spans="1:7" ht="15.75">
      <c r="A6" s="274" t="s">
        <v>661</v>
      </c>
      <c r="B6" s="275"/>
      <c r="C6" s="275"/>
      <c r="D6" s="275"/>
      <c r="E6" s="275"/>
      <c r="F6" s="275"/>
      <c r="G6" s="275"/>
    </row>
    <row r="7" spans="1:7" ht="15.75">
      <c r="A7" s="14"/>
      <c r="B7" s="199"/>
      <c r="C7" s="199"/>
      <c r="D7" s="199"/>
      <c r="E7" s="199"/>
      <c r="F7" s="199"/>
      <c r="G7" s="199"/>
    </row>
    <row r="8" spans="1:7" ht="15.75" hidden="1">
      <c r="A8" s="14"/>
      <c r="B8" s="199"/>
      <c r="C8" s="199"/>
      <c r="D8" s="199"/>
      <c r="E8" s="199"/>
      <c r="F8" s="199"/>
      <c r="G8" s="199"/>
    </row>
    <row r="9" spans="1:7" ht="15.75" hidden="1">
      <c r="A9" s="14"/>
      <c r="B9" s="199"/>
      <c r="C9" s="199"/>
      <c r="D9" s="199"/>
      <c r="E9" s="199"/>
      <c r="F9" s="199"/>
      <c r="G9" s="199"/>
    </row>
    <row r="10" spans="3:8" ht="15.75" hidden="1">
      <c r="C10" s="14"/>
      <c r="D10" s="14"/>
      <c r="E10" s="14"/>
      <c r="F10" s="14"/>
      <c r="G10" s="14"/>
      <c r="H10" s="14"/>
    </row>
    <row r="11" spans="1:7" ht="20.25" customHeight="1">
      <c r="A11" s="268" t="s">
        <v>310</v>
      </c>
      <c r="B11" s="269"/>
      <c r="C11" s="269"/>
      <c r="D11" s="269"/>
      <c r="E11" s="269"/>
      <c r="F11" s="269"/>
      <c r="G11" s="269"/>
    </row>
    <row r="12" spans="6:7" ht="28.5" customHeight="1">
      <c r="F12" s="16"/>
      <c r="G12" s="16" t="s">
        <v>103</v>
      </c>
    </row>
    <row r="13" spans="1:8" ht="110.25" customHeight="1">
      <c r="A13" s="17" t="s">
        <v>104</v>
      </c>
      <c r="B13" s="18" t="s">
        <v>297</v>
      </c>
      <c r="C13" s="17" t="s">
        <v>105</v>
      </c>
      <c r="D13" s="17" t="s">
        <v>106</v>
      </c>
      <c r="E13" s="17" t="s">
        <v>107</v>
      </c>
      <c r="F13" s="17" t="s">
        <v>108</v>
      </c>
      <c r="G13" s="17" t="s">
        <v>198</v>
      </c>
      <c r="H13" s="19" t="s">
        <v>109</v>
      </c>
    </row>
    <row r="14" spans="1:7" s="23" customFormat="1" ht="54" customHeight="1">
      <c r="A14" s="20" t="s">
        <v>298</v>
      </c>
      <c r="B14" s="21" t="s">
        <v>299</v>
      </c>
      <c r="C14" s="17"/>
      <c r="D14" s="17"/>
      <c r="E14" s="17"/>
      <c r="F14" s="17"/>
      <c r="G14" s="22">
        <f>G15+G120+G130+G142+G229+G370+G394+G387</f>
        <v>62266.1314</v>
      </c>
    </row>
    <row r="15" spans="1:7" s="23" customFormat="1" ht="15.75" customHeight="1">
      <c r="A15" s="20" t="s">
        <v>110</v>
      </c>
      <c r="B15" s="21" t="s">
        <v>299</v>
      </c>
      <c r="C15" s="21" t="s">
        <v>111</v>
      </c>
      <c r="D15" s="21"/>
      <c r="E15" s="21"/>
      <c r="F15" s="21"/>
      <c r="G15" s="24">
        <f>G16+G27+G38+G47</f>
        <v>12343.89609</v>
      </c>
    </row>
    <row r="16" spans="1:8" s="23" customFormat="1" ht="65.25" customHeight="1">
      <c r="A16" s="20" t="s">
        <v>112</v>
      </c>
      <c r="B16" s="21" t="s">
        <v>299</v>
      </c>
      <c r="C16" s="21" t="s">
        <v>111</v>
      </c>
      <c r="D16" s="21" t="s">
        <v>113</v>
      </c>
      <c r="E16" s="21"/>
      <c r="F16" s="21"/>
      <c r="G16" s="25">
        <f>G17</f>
        <v>973.74109</v>
      </c>
      <c r="H16" s="270" t="s">
        <v>114</v>
      </c>
    </row>
    <row r="17" spans="1:8" ht="78.75" customHeight="1">
      <c r="A17" s="27" t="s">
        <v>115</v>
      </c>
      <c r="B17" s="28" t="s">
        <v>299</v>
      </c>
      <c r="C17" s="28" t="s">
        <v>111</v>
      </c>
      <c r="D17" s="28" t="s">
        <v>113</v>
      </c>
      <c r="E17" s="28" t="s">
        <v>116</v>
      </c>
      <c r="F17" s="28"/>
      <c r="G17" s="29">
        <f>G18</f>
        <v>973.74109</v>
      </c>
      <c r="H17" s="271"/>
    </row>
    <row r="18" spans="1:8" ht="15.75" customHeight="1">
      <c r="A18" s="27" t="s">
        <v>117</v>
      </c>
      <c r="B18" s="28" t="s">
        <v>299</v>
      </c>
      <c r="C18" s="28" t="s">
        <v>111</v>
      </c>
      <c r="D18" s="28" t="s">
        <v>113</v>
      </c>
      <c r="E18" s="28" t="s">
        <v>118</v>
      </c>
      <c r="F18" s="28"/>
      <c r="G18" s="29">
        <f>G19</f>
        <v>973.74109</v>
      </c>
      <c r="H18" s="271"/>
    </row>
    <row r="19" spans="1:8" ht="34.5" customHeight="1">
      <c r="A19" s="27" t="s">
        <v>119</v>
      </c>
      <c r="B19" s="28" t="s">
        <v>299</v>
      </c>
      <c r="C19" s="28" t="s">
        <v>111</v>
      </c>
      <c r="D19" s="28" t="s">
        <v>113</v>
      </c>
      <c r="E19" s="28" t="s">
        <v>120</v>
      </c>
      <c r="F19" s="28"/>
      <c r="G19" s="29">
        <f>G20+G24</f>
        <v>973.74109</v>
      </c>
      <c r="H19" s="271"/>
    </row>
    <row r="20" spans="1:8" ht="81" customHeight="1">
      <c r="A20" s="27" t="s">
        <v>300</v>
      </c>
      <c r="B20" s="28" t="s">
        <v>299</v>
      </c>
      <c r="C20" s="28" t="s">
        <v>111</v>
      </c>
      <c r="D20" s="28" t="s">
        <v>113</v>
      </c>
      <c r="E20" s="28" t="s">
        <v>120</v>
      </c>
      <c r="F20" s="28" t="s">
        <v>201</v>
      </c>
      <c r="G20" s="29">
        <f>G21</f>
        <v>973.74109</v>
      </c>
      <c r="H20" s="271"/>
    </row>
    <row r="21" spans="1:8" ht="34.5" customHeight="1">
      <c r="A21" s="27" t="s">
        <v>208</v>
      </c>
      <c r="B21" s="28" t="s">
        <v>299</v>
      </c>
      <c r="C21" s="28" t="s">
        <v>111</v>
      </c>
      <c r="D21" s="28" t="s">
        <v>113</v>
      </c>
      <c r="E21" s="28" t="s">
        <v>120</v>
      </c>
      <c r="F21" s="28" t="s">
        <v>202</v>
      </c>
      <c r="G21" s="29">
        <f>G22+G23</f>
        <v>973.74109</v>
      </c>
      <c r="H21" s="271"/>
    </row>
    <row r="22" spans="1:8" ht="33" customHeight="1">
      <c r="A22" s="27" t="s">
        <v>209</v>
      </c>
      <c r="B22" s="28" t="s">
        <v>299</v>
      </c>
      <c r="C22" s="28" t="s">
        <v>111</v>
      </c>
      <c r="D22" s="28" t="s">
        <v>113</v>
      </c>
      <c r="E22" s="28" t="s">
        <v>120</v>
      </c>
      <c r="F22" s="28" t="s">
        <v>203</v>
      </c>
      <c r="G22" s="29">
        <f>'приложение 6'!F20</f>
        <v>973.74109</v>
      </c>
      <c r="H22" s="271"/>
    </row>
    <row r="23" spans="1:8" ht="55.5" customHeight="1" hidden="1">
      <c r="A23" s="27" t="s">
        <v>210</v>
      </c>
      <c r="B23" s="28" t="s">
        <v>299</v>
      </c>
      <c r="C23" s="28" t="s">
        <v>111</v>
      </c>
      <c r="D23" s="28" t="s">
        <v>113</v>
      </c>
      <c r="E23" s="28" t="s">
        <v>120</v>
      </c>
      <c r="F23" s="28" t="s">
        <v>204</v>
      </c>
      <c r="G23" s="29">
        <f>'приложение 6'!F21</f>
        <v>0</v>
      </c>
      <c r="H23" s="271"/>
    </row>
    <row r="24" spans="1:8" ht="34.5" customHeight="1" hidden="1">
      <c r="A24" s="27" t="s">
        <v>211</v>
      </c>
      <c r="B24" s="28" t="s">
        <v>299</v>
      </c>
      <c r="C24" s="28" t="s">
        <v>111</v>
      </c>
      <c r="D24" s="28" t="s">
        <v>113</v>
      </c>
      <c r="E24" s="28" t="s">
        <v>120</v>
      </c>
      <c r="F24" s="28" t="s">
        <v>205</v>
      </c>
      <c r="G24" s="29">
        <f>G25</f>
        <v>0</v>
      </c>
      <c r="H24" s="271"/>
    </row>
    <row r="25" spans="1:8" ht="57.75" customHeight="1" hidden="1">
      <c r="A25" s="31" t="s">
        <v>251</v>
      </c>
      <c r="B25" s="28" t="s">
        <v>299</v>
      </c>
      <c r="C25" s="28" t="s">
        <v>111</v>
      </c>
      <c r="D25" s="28" t="s">
        <v>113</v>
      </c>
      <c r="E25" s="28" t="s">
        <v>120</v>
      </c>
      <c r="F25" s="28" t="s">
        <v>206</v>
      </c>
      <c r="G25" s="29">
        <f>G26</f>
        <v>0</v>
      </c>
      <c r="H25" s="271"/>
    </row>
    <row r="26" spans="1:8" ht="63.75" customHeight="1" hidden="1">
      <c r="A26" s="27" t="s">
        <v>213</v>
      </c>
      <c r="B26" s="28" t="s">
        <v>299</v>
      </c>
      <c r="C26" s="28" t="s">
        <v>111</v>
      </c>
      <c r="D26" s="28" t="s">
        <v>113</v>
      </c>
      <c r="E26" s="28" t="s">
        <v>120</v>
      </c>
      <c r="F26" s="28" t="s">
        <v>207</v>
      </c>
      <c r="G26" s="29"/>
      <c r="H26" s="271"/>
    </row>
    <row r="27" spans="1:8" s="35" customFormat="1" ht="89.25" customHeight="1">
      <c r="A27" s="32" t="s">
        <v>121</v>
      </c>
      <c r="B27" s="33" t="s">
        <v>299</v>
      </c>
      <c r="C27" s="33" t="s">
        <v>111</v>
      </c>
      <c r="D27" s="33" t="s">
        <v>122</v>
      </c>
      <c r="E27" s="21"/>
      <c r="F27" s="33"/>
      <c r="G27" s="25">
        <f>G28</f>
        <v>7629.405</v>
      </c>
      <c r="H27" s="34"/>
    </row>
    <row r="28" spans="1:8" s="26" customFormat="1" ht="65.25" customHeight="1">
      <c r="A28" s="36" t="s">
        <v>115</v>
      </c>
      <c r="B28" s="28" t="s">
        <v>299</v>
      </c>
      <c r="C28" s="28" t="s">
        <v>111</v>
      </c>
      <c r="D28" s="28" t="s">
        <v>122</v>
      </c>
      <c r="E28" s="28" t="s">
        <v>116</v>
      </c>
      <c r="F28" s="28"/>
      <c r="G28" s="37">
        <f>G29</f>
        <v>7629.405</v>
      </c>
      <c r="H28" s="30"/>
    </row>
    <row r="29" spans="1:8" s="26" customFormat="1" ht="31.5" customHeight="1">
      <c r="A29" s="36" t="s">
        <v>123</v>
      </c>
      <c r="B29" s="28" t="s">
        <v>299</v>
      </c>
      <c r="C29" s="28" t="s">
        <v>111</v>
      </c>
      <c r="D29" s="28" t="s">
        <v>122</v>
      </c>
      <c r="E29" s="28" t="s">
        <v>124</v>
      </c>
      <c r="F29" s="28"/>
      <c r="G29" s="37">
        <f>G30</f>
        <v>7629.405</v>
      </c>
      <c r="H29" s="30"/>
    </row>
    <row r="30" spans="1:8" s="26" customFormat="1" ht="46.5" customHeight="1">
      <c r="A30" s="36" t="s">
        <v>125</v>
      </c>
      <c r="B30" s="28" t="s">
        <v>299</v>
      </c>
      <c r="C30" s="28" t="s">
        <v>111</v>
      </c>
      <c r="D30" s="28" t="s">
        <v>122</v>
      </c>
      <c r="E30" s="28" t="s">
        <v>126</v>
      </c>
      <c r="F30" s="28"/>
      <c r="G30" s="37">
        <f>G31+G35</f>
        <v>7629.405</v>
      </c>
      <c r="H30" s="30"/>
    </row>
    <row r="31" spans="1:8" s="26" customFormat="1" ht="103.5" customHeight="1">
      <c r="A31" s="27" t="s">
        <v>246</v>
      </c>
      <c r="B31" s="28" t="s">
        <v>299</v>
      </c>
      <c r="C31" s="28" t="s">
        <v>111</v>
      </c>
      <c r="D31" s="28" t="s">
        <v>122</v>
      </c>
      <c r="E31" s="28" t="s">
        <v>126</v>
      </c>
      <c r="F31" s="28" t="s">
        <v>201</v>
      </c>
      <c r="G31" s="37">
        <f>G32</f>
        <v>7496.605</v>
      </c>
      <c r="H31" s="30"/>
    </row>
    <row r="32" spans="1:8" s="26" customFormat="1" ht="31.5" customHeight="1">
      <c r="A32" s="27" t="s">
        <v>208</v>
      </c>
      <c r="B32" s="28" t="s">
        <v>299</v>
      </c>
      <c r="C32" s="28" t="s">
        <v>111</v>
      </c>
      <c r="D32" s="28" t="s">
        <v>122</v>
      </c>
      <c r="E32" s="28" t="s">
        <v>126</v>
      </c>
      <c r="F32" s="28" t="s">
        <v>202</v>
      </c>
      <c r="G32" s="37">
        <f>G33+G34</f>
        <v>7496.605</v>
      </c>
      <c r="H32" s="30"/>
    </row>
    <row r="33" spans="1:8" s="26" customFormat="1" ht="31.5" customHeight="1">
      <c r="A33" s="27" t="s">
        <v>209</v>
      </c>
      <c r="B33" s="28" t="s">
        <v>299</v>
      </c>
      <c r="C33" s="28" t="s">
        <v>111</v>
      </c>
      <c r="D33" s="28" t="s">
        <v>122</v>
      </c>
      <c r="E33" s="28" t="s">
        <v>126</v>
      </c>
      <c r="F33" s="28" t="s">
        <v>203</v>
      </c>
      <c r="G33" s="37">
        <f>'приложение 6'!F54</f>
        <v>7380.605</v>
      </c>
      <c r="H33" s="30"/>
    </row>
    <row r="34" spans="1:8" s="26" customFormat="1" ht="57.75" customHeight="1">
      <c r="A34" s="27" t="s">
        <v>210</v>
      </c>
      <c r="B34" s="28" t="s">
        <v>299</v>
      </c>
      <c r="C34" s="28" t="s">
        <v>111</v>
      </c>
      <c r="D34" s="28" t="s">
        <v>122</v>
      </c>
      <c r="E34" s="28" t="s">
        <v>126</v>
      </c>
      <c r="F34" s="28" t="s">
        <v>204</v>
      </c>
      <c r="G34" s="37">
        <f>'приложение 6'!F55</f>
        <v>116</v>
      </c>
      <c r="H34" s="30"/>
    </row>
    <row r="35" spans="1:8" s="26" customFormat="1" ht="40.5" customHeight="1">
      <c r="A35" s="27" t="s">
        <v>211</v>
      </c>
      <c r="B35" s="28" t="s">
        <v>299</v>
      </c>
      <c r="C35" s="28" t="s">
        <v>111</v>
      </c>
      <c r="D35" s="28" t="s">
        <v>122</v>
      </c>
      <c r="E35" s="28" t="s">
        <v>126</v>
      </c>
      <c r="F35" s="28" t="s">
        <v>205</v>
      </c>
      <c r="G35" s="37">
        <f>G36</f>
        <v>132.8</v>
      </c>
      <c r="H35" s="30"/>
    </row>
    <row r="36" spans="1:8" s="26" customFormat="1" ht="60" customHeight="1">
      <c r="A36" s="27" t="s">
        <v>251</v>
      </c>
      <c r="B36" s="28" t="s">
        <v>299</v>
      </c>
      <c r="C36" s="28" t="s">
        <v>111</v>
      </c>
      <c r="D36" s="28" t="s">
        <v>122</v>
      </c>
      <c r="E36" s="28" t="s">
        <v>126</v>
      </c>
      <c r="F36" s="28" t="s">
        <v>206</v>
      </c>
      <c r="G36" s="37">
        <f>G37</f>
        <v>132.8</v>
      </c>
      <c r="H36" s="30"/>
    </row>
    <row r="37" spans="1:8" s="26" customFormat="1" ht="48" customHeight="1">
      <c r="A37" s="27" t="s">
        <v>213</v>
      </c>
      <c r="B37" s="28" t="s">
        <v>299</v>
      </c>
      <c r="C37" s="28" t="s">
        <v>111</v>
      </c>
      <c r="D37" s="28" t="s">
        <v>122</v>
      </c>
      <c r="E37" s="28" t="s">
        <v>126</v>
      </c>
      <c r="F37" s="28" t="s">
        <v>207</v>
      </c>
      <c r="G37" s="37">
        <f>'приложение 6'!F58</f>
        <v>132.8</v>
      </c>
      <c r="H37" s="30"/>
    </row>
    <row r="38" spans="1:8" s="35" customFormat="1" ht="20.25" customHeight="1">
      <c r="A38" s="38" t="s">
        <v>127</v>
      </c>
      <c r="B38" s="21" t="s">
        <v>299</v>
      </c>
      <c r="C38" s="21" t="s">
        <v>111</v>
      </c>
      <c r="D38" s="21" t="s">
        <v>193</v>
      </c>
      <c r="E38" s="21"/>
      <c r="F38" s="21"/>
      <c r="G38" s="39">
        <f>G39</f>
        <v>70</v>
      </c>
      <c r="H38" s="34"/>
    </row>
    <row r="39" spans="1:8" s="26" customFormat="1" ht="18.75" customHeight="1">
      <c r="A39" s="40" t="s">
        <v>127</v>
      </c>
      <c r="B39" s="28" t="s">
        <v>299</v>
      </c>
      <c r="C39" s="28" t="s">
        <v>111</v>
      </c>
      <c r="D39" s="28" t="s">
        <v>193</v>
      </c>
      <c r="E39" s="28" t="s">
        <v>129</v>
      </c>
      <c r="F39" s="28"/>
      <c r="G39" s="29">
        <f>G40</f>
        <v>70</v>
      </c>
      <c r="H39" s="30"/>
    </row>
    <row r="40" spans="1:8" s="26" customFormat="1" ht="31.5" customHeight="1">
      <c r="A40" s="40" t="s">
        <v>130</v>
      </c>
      <c r="B40" s="28" t="s">
        <v>299</v>
      </c>
      <c r="C40" s="28" t="s">
        <v>111</v>
      </c>
      <c r="D40" s="28" t="s">
        <v>193</v>
      </c>
      <c r="E40" s="28" t="s">
        <v>131</v>
      </c>
      <c r="F40" s="28"/>
      <c r="G40" s="29">
        <f>G41</f>
        <v>70</v>
      </c>
      <c r="H40" s="30"/>
    </row>
    <row r="41" spans="1:8" s="26" customFormat="1" ht="38.25" customHeight="1">
      <c r="A41" s="40" t="s">
        <v>132</v>
      </c>
      <c r="B41" s="28" t="s">
        <v>299</v>
      </c>
      <c r="C41" s="28" t="s">
        <v>111</v>
      </c>
      <c r="D41" s="28" t="s">
        <v>193</v>
      </c>
      <c r="E41" s="28" t="s">
        <v>133</v>
      </c>
      <c r="F41" s="28"/>
      <c r="G41" s="29">
        <f>G42+G44</f>
        <v>70</v>
      </c>
      <c r="H41" s="30" t="s">
        <v>301</v>
      </c>
    </row>
    <row r="42" spans="1:8" s="26" customFormat="1" ht="20.25" customHeight="1">
      <c r="A42" s="40" t="s">
        <v>217</v>
      </c>
      <c r="B42" s="28" t="s">
        <v>299</v>
      </c>
      <c r="C42" s="28" t="s">
        <v>111</v>
      </c>
      <c r="D42" s="28" t="s">
        <v>193</v>
      </c>
      <c r="E42" s="28" t="s">
        <v>133</v>
      </c>
      <c r="F42" s="28" t="s">
        <v>214</v>
      </c>
      <c r="G42" s="37">
        <f>G43</f>
        <v>50</v>
      </c>
      <c r="H42" s="30"/>
    </row>
    <row r="43" spans="1:8" s="26" customFormat="1" ht="20.25" customHeight="1">
      <c r="A43" s="40" t="s">
        <v>220</v>
      </c>
      <c r="B43" s="28" t="s">
        <v>299</v>
      </c>
      <c r="C43" s="28" t="s">
        <v>111</v>
      </c>
      <c r="D43" s="28" t="s">
        <v>193</v>
      </c>
      <c r="E43" s="28" t="s">
        <v>133</v>
      </c>
      <c r="F43" s="28" t="s">
        <v>219</v>
      </c>
      <c r="G43" s="37">
        <f>'[1]приложение 6'!F64</f>
        <v>50</v>
      </c>
      <c r="H43" s="30"/>
    </row>
    <row r="44" spans="1:8" s="26" customFormat="1" ht="65.25" customHeight="1">
      <c r="A44" s="40" t="s">
        <v>134</v>
      </c>
      <c r="B44" s="28" t="s">
        <v>299</v>
      </c>
      <c r="C44" s="28" t="s">
        <v>111</v>
      </c>
      <c r="D44" s="28" t="s">
        <v>193</v>
      </c>
      <c r="E44" s="28" t="s">
        <v>135</v>
      </c>
      <c r="F44" s="28"/>
      <c r="G44" s="37">
        <f>G45</f>
        <v>20</v>
      </c>
      <c r="H44" s="30"/>
    </row>
    <row r="45" spans="1:8" ht="15.75">
      <c r="A45" s="40" t="s">
        <v>217</v>
      </c>
      <c r="B45" s="28" t="s">
        <v>299</v>
      </c>
      <c r="C45" s="28" t="s">
        <v>111</v>
      </c>
      <c r="D45" s="28" t="s">
        <v>193</v>
      </c>
      <c r="E45" s="28" t="s">
        <v>135</v>
      </c>
      <c r="F45" s="28" t="s">
        <v>214</v>
      </c>
      <c r="G45" s="29">
        <f>G46</f>
        <v>20</v>
      </c>
      <c r="H45" s="41"/>
    </row>
    <row r="46" spans="1:8" ht="15.75">
      <c r="A46" s="40" t="s">
        <v>220</v>
      </c>
      <c r="B46" s="28" t="s">
        <v>299</v>
      </c>
      <c r="C46" s="28" t="s">
        <v>111</v>
      </c>
      <c r="D46" s="28" t="s">
        <v>193</v>
      </c>
      <c r="E46" s="28" t="s">
        <v>135</v>
      </c>
      <c r="F46" s="28" t="s">
        <v>219</v>
      </c>
      <c r="G46" s="29">
        <f>'[1]приложение 6'!F67</f>
        <v>20</v>
      </c>
      <c r="H46" s="41"/>
    </row>
    <row r="47" spans="1:9" ht="15.75">
      <c r="A47" s="42" t="s">
        <v>136</v>
      </c>
      <c r="B47" s="21" t="s">
        <v>299</v>
      </c>
      <c r="C47" s="21" t="s">
        <v>111</v>
      </c>
      <c r="D47" s="21" t="s">
        <v>194</v>
      </c>
      <c r="E47" s="43"/>
      <c r="F47" s="28"/>
      <c r="G47" s="39">
        <f>G54+G62+G84+G74+G79+G48</f>
        <v>3670.75</v>
      </c>
      <c r="H47" s="41"/>
      <c r="I47" s="202"/>
    </row>
    <row r="48" spans="1:8" ht="47.25">
      <c r="A48" s="7" t="s">
        <v>115</v>
      </c>
      <c r="B48" s="28" t="s">
        <v>299</v>
      </c>
      <c r="C48" s="4" t="s">
        <v>111</v>
      </c>
      <c r="D48" s="4" t="s">
        <v>194</v>
      </c>
      <c r="E48" s="4" t="s">
        <v>116</v>
      </c>
      <c r="F48" s="4"/>
      <c r="G48" s="29">
        <f>G49</f>
        <v>4</v>
      </c>
      <c r="H48" s="41"/>
    </row>
    <row r="49" spans="1:8" ht="15.75">
      <c r="A49" s="7" t="s">
        <v>123</v>
      </c>
      <c r="B49" s="28" t="s">
        <v>299</v>
      </c>
      <c r="C49" s="4" t="s">
        <v>111</v>
      </c>
      <c r="D49" s="4" t="s">
        <v>194</v>
      </c>
      <c r="E49" s="4" t="s">
        <v>124</v>
      </c>
      <c r="F49" s="4"/>
      <c r="G49" s="29">
        <f>G50</f>
        <v>4</v>
      </c>
      <c r="H49" s="41"/>
    </row>
    <row r="50" spans="1:8" ht="110.25">
      <c r="A50" s="7" t="s">
        <v>622</v>
      </c>
      <c r="B50" s="28" t="s">
        <v>299</v>
      </c>
      <c r="C50" s="4" t="s">
        <v>111</v>
      </c>
      <c r="D50" s="4" t="s">
        <v>194</v>
      </c>
      <c r="E50" s="4" t="s">
        <v>621</v>
      </c>
      <c r="F50" s="4"/>
      <c r="G50" s="29">
        <f>G51</f>
        <v>4</v>
      </c>
      <c r="H50" s="41"/>
    </row>
    <row r="51" spans="1:8" ht="15.75">
      <c r="A51" s="3" t="s">
        <v>211</v>
      </c>
      <c r="B51" s="28" t="s">
        <v>299</v>
      </c>
      <c r="C51" s="4" t="s">
        <v>111</v>
      </c>
      <c r="D51" s="4" t="s">
        <v>194</v>
      </c>
      <c r="E51" s="4" t="s">
        <v>621</v>
      </c>
      <c r="F51" s="4" t="s">
        <v>205</v>
      </c>
      <c r="G51" s="29">
        <f>G52</f>
        <v>4</v>
      </c>
      <c r="H51" s="41"/>
    </row>
    <row r="52" spans="1:8" ht="47.25">
      <c r="A52" s="3" t="s">
        <v>251</v>
      </c>
      <c r="B52" s="28" t="s">
        <v>299</v>
      </c>
      <c r="C52" s="4" t="s">
        <v>111</v>
      </c>
      <c r="D52" s="4" t="s">
        <v>194</v>
      </c>
      <c r="E52" s="4" t="s">
        <v>621</v>
      </c>
      <c r="F52" s="4" t="s">
        <v>206</v>
      </c>
      <c r="G52" s="29">
        <f>G53</f>
        <v>4</v>
      </c>
      <c r="H52" s="41"/>
    </row>
    <row r="53" spans="1:8" ht="47.25">
      <c r="A53" s="3" t="s">
        <v>213</v>
      </c>
      <c r="B53" s="28" t="s">
        <v>299</v>
      </c>
      <c r="C53" s="4" t="s">
        <v>111</v>
      </c>
      <c r="D53" s="4" t="s">
        <v>194</v>
      </c>
      <c r="E53" s="4" t="s">
        <v>621</v>
      </c>
      <c r="F53" s="4" t="s">
        <v>207</v>
      </c>
      <c r="G53" s="29">
        <f>'[1]приложение 6'!F74</f>
        <v>4</v>
      </c>
      <c r="H53" s="41"/>
    </row>
    <row r="54" spans="1:8" ht="47.25">
      <c r="A54" s="40" t="s">
        <v>137</v>
      </c>
      <c r="B54" s="28" t="s">
        <v>299</v>
      </c>
      <c r="C54" s="28" t="s">
        <v>111</v>
      </c>
      <c r="D54" s="28" t="s">
        <v>194</v>
      </c>
      <c r="E54" s="43" t="s">
        <v>138</v>
      </c>
      <c r="F54" s="28"/>
      <c r="G54" s="29">
        <f>G55</f>
        <v>5.8</v>
      </c>
      <c r="H54" s="41"/>
    </row>
    <row r="55" spans="1:8" ht="15" customHeight="1">
      <c r="A55" s="44" t="s">
        <v>189</v>
      </c>
      <c r="B55" s="28" t="s">
        <v>299</v>
      </c>
      <c r="C55" s="43" t="s">
        <v>111</v>
      </c>
      <c r="D55" s="28" t="s">
        <v>194</v>
      </c>
      <c r="E55" s="43" t="s">
        <v>190</v>
      </c>
      <c r="F55" s="43"/>
      <c r="G55" s="29">
        <f>G56+G59</f>
        <v>5.8</v>
      </c>
      <c r="H55" s="41"/>
    </row>
    <row r="56" spans="1:8" ht="15.75" hidden="1">
      <c r="A56" s="27" t="s">
        <v>211</v>
      </c>
      <c r="B56" s="28" t="s">
        <v>299</v>
      </c>
      <c r="C56" s="43" t="s">
        <v>111</v>
      </c>
      <c r="D56" s="28" t="s">
        <v>194</v>
      </c>
      <c r="E56" s="43" t="s">
        <v>190</v>
      </c>
      <c r="F56" s="43" t="s">
        <v>205</v>
      </c>
      <c r="G56" s="29">
        <f>G57</f>
        <v>0</v>
      </c>
      <c r="H56" s="41"/>
    </row>
    <row r="57" spans="1:8" ht="47.25" hidden="1">
      <c r="A57" s="27" t="s">
        <v>251</v>
      </c>
      <c r="B57" s="28" t="s">
        <v>299</v>
      </c>
      <c r="C57" s="43" t="s">
        <v>111</v>
      </c>
      <c r="D57" s="28" t="s">
        <v>194</v>
      </c>
      <c r="E57" s="43" t="s">
        <v>190</v>
      </c>
      <c r="F57" s="43" t="s">
        <v>206</v>
      </c>
      <c r="G57" s="29">
        <f>G58</f>
        <v>0</v>
      </c>
      <c r="H57" s="41"/>
    </row>
    <row r="58" spans="1:8" ht="47.25" hidden="1">
      <c r="A58" s="27" t="s">
        <v>213</v>
      </c>
      <c r="B58" s="28" t="s">
        <v>299</v>
      </c>
      <c r="C58" s="43" t="s">
        <v>111</v>
      </c>
      <c r="D58" s="28" t="s">
        <v>194</v>
      </c>
      <c r="E58" s="43" t="s">
        <v>190</v>
      </c>
      <c r="F58" s="43" t="s">
        <v>207</v>
      </c>
      <c r="G58" s="29"/>
      <c r="H58" s="41"/>
    </row>
    <row r="59" spans="1:8" ht="33" customHeight="1">
      <c r="A59" s="27" t="s">
        <v>217</v>
      </c>
      <c r="B59" s="28" t="s">
        <v>299</v>
      </c>
      <c r="C59" s="43" t="s">
        <v>111</v>
      </c>
      <c r="D59" s="28" t="s">
        <v>194</v>
      </c>
      <c r="E59" s="43" t="s">
        <v>190</v>
      </c>
      <c r="F59" s="43" t="s">
        <v>214</v>
      </c>
      <c r="G59" s="29">
        <f>G60</f>
        <v>5.8</v>
      </c>
      <c r="H59" s="41"/>
    </row>
    <row r="60" spans="1:8" ht="36.75" customHeight="1">
      <c r="A60" s="27" t="s">
        <v>218</v>
      </c>
      <c r="B60" s="28" t="s">
        <v>299</v>
      </c>
      <c r="C60" s="43" t="s">
        <v>111</v>
      </c>
      <c r="D60" s="28" t="s">
        <v>194</v>
      </c>
      <c r="E60" s="43" t="s">
        <v>190</v>
      </c>
      <c r="F60" s="43" t="s">
        <v>215</v>
      </c>
      <c r="G60" s="29">
        <f>G61</f>
        <v>5.8</v>
      </c>
      <c r="H60" s="41"/>
    </row>
    <row r="61" spans="1:8" ht="36.75" customHeight="1">
      <c r="A61" s="27" t="s">
        <v>221</v>
      </c>
      <c r="B61" s="28" t="s">
        <v>299</v>
      </c>
      <c r="C61" s="43" t="s">
        <v>111</v>
      </c>
      <c r="D61" s="28" t="s">
        <v>194</v>
      </c>
      <c r="E61" s="43" t="s">
        <v>190</v>
      </c>
      <c r="F61" s="43" t="s">
        <v>216</v>
      </c>
      <c r="G61" s="29">
        <f>5.3+0.5</f>
        <v>5.8</v>
      </c>
      <c r="H61" s="41"/>
    </row>
    <row r="62" spans="1:8" ht="91.5" customHeight="1">
      <c r="A62" s="40" t="s">
        <v>252</v>
      </c>
      <c r="B62" s="43" t="s">
        <v>299</v>
      </c>
      <c r="C62" s="43" t="s">
        <v>111</v>
      </c>
      <c r="D62" s="28" t="s">
        <v>194</v>
      </c>
      <c r="E62" s="43" t="s">
        <v>139</v>
      </c>
      <c r="F62" s="36"/>
      <c r="G62" s="29">
        <f>G63</f>
        <v>974.74</v>
      </c>
      <c r="H62" s="41"/>
    </row>
    <row r="63" spans="1:8" ht="30" customHeight="1">
      <c r="A63" s="45" t="s">
        <v>253</v>
      </c>
      <c r="B63" s="43" t="s">
        <v>299</v>
      </c>
      <c r="C63" s="43" t="s">
        <v>111</v>
      </c>
      <c r="D63" s="28" t="s">
        <v>194</v>
      </c>
      <c r="E63" s="43" t="s">
        <v>140</v>
      </c>
      <c r="F63" s="36"/>
      <c r="G63" s="29">
        <f>G64+G70+G67</f>
        <v>974.74</v>
      </c>
      <c r="H63" s="41"/>
    </row>
    <row r="64" spans="1:8" ht="63.75" customHeight="1" hidden="1">
      <c r="A64" s="27" t="s">
        <v>300</v>
      </c>
      <c r="B64" s="43" t="s">
        <v>299</v>
      </c>
      <c r="C64" s="43" t="s">
        <v>111</v>
      </c>
      <c r="D64" s="43" t="s">
        <v>194</v>
      </c>
      <c r="E64" s="43" t="s">
        <v>140</v>
      </c>
      <c r="F64" s="43" t="s">
        <v>201</v>
      </c>
      <c r="G64" s="29">
        <f>G65</f>
        <v>0</v>
      </c>
      <c r="H64" s="41"/>
    </row>
    <row r="65" spans="1:8" ht="42.75" customHeight="1" hidden="1">
      <c r="A65" s="27" t="s">
        <v>208</v>
      </c>
      <c r="B65" s="43" t="s">
        <v>299</v>
      </c>
      <c r="C65" s="43" t="s">
        <v>111</v>
      </c>
      <c r="D65" s="43" t="s">
        <v>194</v>
      </c>
      <c r="E65" s="43" t="s">
        <v>140</v>
      </c>
      <c r="F65" s="43" t="s">
        <v>202</v>
      </c>
      <c r="G65" s="29">
        <f>G66</f>
        <v>0</v>
      </c>
      <c r="H65" s="41"/>
    </row>
    <row r="66" spans="1:8" ht="58.5" customHeight="1" hidden="1">
      <c r="A66" s="27" t="s">
        <v>210</v>
      </c>
      <c r="B66" s="43" t="s">
        <v>299</v>
      </c>
      <c r="C66" s="43" t="s">
        <v>111</v>
      </c>
      <c r="D66" s="43" t="s">
        <v>194</v>
      </c>
      <c r="E66" s="43" t="s">
        <v>140</v>
      </c>
      <c r="F66" s="43" t="s">
        <v>204</v>
      </c>
      <c r="G66" s="29"/>
      <c r="H66" s="41"/>
    </row>
    <row r="67" spans="1:8" ht="96" customHeight="1">
      <c r="A67" s="3" t="s">
        <v>246</v>
      </c>
      <c r="B67" s="43" t="s">
        <v>299</v>
      </c>
      <c r="C67" s="43" t="s">
        <v>111</v>
      </c>
      <c r="D67" s="28" t="s">
        <v>194</v>
      </c>
      <c r="E67" s="43" t="s">
        <v>140</v>
      </c>
      <c r="F67" s="4" t="s">
        <v>201</v>
      </c>
      <c r="G67" s="29">
        <f>G68</f>
        <v>2.1</v>
      </c>
      <c r="H67" s="41"/>
    </row>
    <row r="68" spans="1:8" ht="37.5" customHeight="1">
      <c r="A68" s="3" t="s">
        <v>208</v>
      </c>
      <c r="B68" s="43" t="s">
        <v>299</v>
      </c>
      <c r="C68" s="43" t="s">
        <v>111</v>
      </c>
      <c r="D68" s="28" t="s">
        <v>194</v>
      </c>
      <c r="E68" s="43" t="s">
        <v>140</v>
      </c>
      <c r="F68" s="4" t="s">
        <v>202</v>
      </c>
      <c r="G68" s="29">
        <f>G69</f>
        <v>2.1</v>
      </c>
      <c r="H68" s="41"/>
    </row>
    <row r="69" spans="1:8" ht="51" customHeight="1">
      <c r="A69" s="3" t="s">
        <v>210</v>
      </c>
      <c r="B69" s="43" t="s">
        <v>299</v>
      </c>
      <c r="C69" s="43" t="s">
        <v>111</v>
      </c>
      <c r="D69" s="28" t="s">
        <v>194</v>
      </c>
      <c r="E69" s="43" t="s">
        <v>140</v>
      </c>
      <c r="F69" s="4" t="s">
        <v>204</v>
      </c>
      <c r="G69" s="29">
        <f>'приложение 6'!F102</f>
        <v>2.1</v>
      </c>
      <c r="H69" s="41"/>
    </row>
    <row r="70" spans="1:8" ht="45.75" customHeight="1">
      <c r="A70" s="27" t="s">
        <v>211</v>
      </c>
      <c r="B70" s="43" t="s">
        <v>299</v>
      </c>
      <c r="C70" s="43" t="s">
        <v>111</v>
      </c>
      <c r="D70" s="43" t="s">
        <v>194</v>
      </c>
      <c r="E70" s="43" t="s">
        <v>140</v>
      </c>
      <c r="F70" s="43" t="s">
        <v>205</v>
      </c>
      <c r="G70" s="29">
        <f>G71</f>
        <v>972.64</v>
      </c>
      <c r="H70" s="41"/>
    </row>
    <row r="71" spans="1:7" ht="47.25">
      <c r="A71" s="27" t="s">
        <v>251</v>
      </c>
      <c r="B71" s="43" t="s">
        <v>299</v>
      </c>
      <c r="C71" s="43" t="s">
        <v>111</v>
      </c>
      <c r="D71" s="43" t="s">
        <v>194</v>
      </c>
      <c r="E71" s="43" t="s">
        <v>140</v>
      </c>
      <c r="F71" s="43" t="s">
        <v>206</v>
      </c>
      <c r="G71" s="29">
        <f>G72</f>
        <v>972.64</v>
      </c>
    </row>
    <row r="72" spans="1:7" ht="50.25" customHeight="1">
      <c r="A72" s="27" t="s">
        <v>213</v>
      </c>
      <c r="B72" s="43" t="s">
        <v>299</v>
      </c>
      <c r="C72" s="43" t="s">
        <v>111</v>
      </c>
      <c r="D72" s="43" t="s">
        <v>194</v>
      </c>
      <c r="E72" s="43" t="s">
        <v>140</v>
      </c>
      <c r="F72" s="43" t="s">
        <v>207</v>
      </c>
      <c r="G72" s="29">
        <f>974.74-2.1</f>
        <v>972.64</v>
      </c>
    </row>
    <row r="73" spans="1:7" s="12" customFormat="1" ht="0.75" customHeight="1" hidden="1">
      <c r="A73" s="36" t="s">
        <v>162</v>
      </c>
      <c r="B73" s="28" t="s">
        <v>299</v>
      </c>
      <c r="C73" s="43" t="s">
        <v>111</v>
      </c>
      <c r="D73" s="43" t="s">
        <v>194</v>
      </c>
      <c r="E73" s="28" t="s">
        <v>163</v>
      </c>
      <c r="F73" s="28"/>
      <c r="G73" s="29">
        <f>G74</f>
        <v>0</v>
      </c>
    </row>
    <row r="74" spans="1:7" s="12" customFormat="1" ht="48" customHeight="1" hidden="1">
      <c r="A74" s="45" t="s">
        <v>254</v>
      </c>
      <c r="B74" s="28" t="s">
        <v>299</v>
      </c>
      <c r="C74" s="43" t="s">
        <v>111</v>
      </c>
      <c r="D74" s="43" t="s">
        <v>194</v>
      </c>
      <c r="E74" s="28" t="s">
        <v>199</v>
      </c>
      <c r="F74" s="28"/>
      <c r="G74" s="29">
        <f>G75</f>
        <v>0</v>
      </c>
    </row>
    <row r="75" spans="1:7" s="12" customFormat="1" ht="56.25" customHeight="1" hidden="1">
      <c r="A75" s="36" t="s">
        <v>236</v>
      </c>
      <c r="B75" s="28" t="s">
        <v>299</v>
      </c>
      <c r="C75" s="43" t="s">
        <v>111</v>
      </c>
      <c r="D75" s="43" t="s">
        <v>194</v>
      </c>
      <c r="E75" s="28" t="s">
        <v>235</v>
      </c>
      <c r="F75" s="28"/>
      <c r="G75" s="29">
        <f>G76</f>
        <v>0</v>
      </c>
    </row>
    <row r="76" spans="1:7" s="12" customFormat="1" ht="48" customHeight="1" hidden="1">
      <c r="A76" s="27" t="s">
        <v>211</v>
      </c>
      <c r="B76" s="28" t="s">
        <v>299</v>
      </c>
      <c r="C76" s="43" t="s">
        <v>111</v>
      </c>
      <c r="D76" s="43" t="s">
        <v>194</v>
      </c>
      <c r="E76" s="28" t="s">
        <v>235</v>
      </c>
      <c r="F76" s="43" t="s">
        <v>205</v>
      </c>
      <c r="G76" s="29">
        <f>G77</f>
        <v>0</v>
      </c>
    </row>
    <row r="77" spans="1:7" s="12" customFormat="1" ht="66.75" customHeight="1" hidden="1">
      <c r="A77" s="27" t="s">
        <v>212</v>
      </c>
      <c r="B77" s="28" t="s">
        <v>299</v>
      </c>
      <c r="C77" s="43" t="s">
        <v>111</v>
      </c>
      <c r="D77" s="43" t="s">
        <v>194</v>
      </c>
      <c r="E77" s="28" t="s">
        <v>235</v>
      </c>
      <c r="F77" s="43" t="s">
        <v>206</v>
      </c>
      <c r="G77" s="29">
        <f>G78</f>
        <v>0</v>
      </c>
    </row>
    <row r="78" spans="1:7" s="12" customFormat="1" ht="84.75" customHeight="1" hidden="1">
      <c r="A78" s="27" t="s">
        <v>228</v>
      </c>
      <c r="B78" s="28" t="s">
        <v>299</v>
      </c>
      <c r="C78" s="43" t="s">
        <v>111</v>
      </c>
      <c r="D78" s="43" t="s">
        <v>194</v>
      </c>
      <c r="E78" s="28" t="s">
        <v>235</v>
      </c>
      <c r="F78" s="43" t="s">
        <v>229</v>
      </c>
      <c r="G78" s="29">
        <v>0</v>
      </c>
    </row>
    <row r="79" spans="1:7" s="12" customFormat="1" ht="107.25" customHeight="1" hidden="1">
      <c r="A79" s="3" t="s">
        <v>357</v>
      </c>
      <c r="B79" s="43" t="s">
        <v>299</v>
      </c>
      <c r="C79" s="43" t="s">
        <v>111</v>
      </c>
      <c r="D79" s="43" t="s">
        <v>194</v>
      </c>
      <c r="E79" s="4" t="s">
        <v>354</v>
      </c>
      <c r="F79" s="9"/>
      <c r="G79" s="29">
        <f>G80</f>
        <v>0</v>
      </c>
    </row>
    <row r="80" spans="1:7" s="12" customFormat="1" ht="126" customHeight="1" hidden="1">
      <c r="A80" s="3" t="s">
        <v>356</v>
      </c>
      <c r="B80" s="43" t="s">
        <v>299</v>
      </c>
      <c r="C80" s="43" t="s">
        <v>111</v>
      </c>
      <c r="D80" s="43" t="s">
        <v>194</v>
      </c>
      <c r="E80" s="4" t="s">
        <v>355</v>
      </c>
      <c r="F80" s="9"/>
      <c r="G80" s="29">
        <f>G81</f>
        <v>0</v>
      </c>
    </row>
    <row r="81" spans="1:7" s="12" customFormat="1" ht="36" customHeight="1" hidden="1">
      <c r="A81" s="3" t="s">
        <v>211</v>
      </c>
      <c r="B81" s="43" t="s">
        <v>299</v>
      </c>
      <c r="C81" s="43" t="s">
        <v>111</v>
      </c>
      <c r="D81" s="43" t="s">
        <v>194</v>
      </c>
      <c r="E81" s="4" t="s">
        <v>355</v>
      </c>
      <c r="F81" s="9" t="s">
        <v>205</v>
      </c>
      <c r="G81" s="29">
        <f>G82</f>
        <v>0</v>
      </c>
    </row>
    <row r="82" spans="1:7" s="12" customFormat="1" ht="45.75" customHeight="1" hidden="1">
      <c r="A82" s="3" t="s">
        <v>251</v>
      </c>
      <c r="B82" s="43" t="s">
        <v>299</v>
      </c>
      <c r="C82" s="43" t="s">
        <v>111</v>
      </c>
      <c r="D82" s="43" t="s">
        <v>194</v>
      </c>
      <c r="E82" s="4" t="s">
        <v>355</v>
      </c>
      <c r="F82" s="9" t="s">
        <v>206</v>
      </c>
      <c r="G82" s="29">
        <f>G83</f>
        <v>0</v>
      </c>
    </row>
    <row r="83" spans="1:7" s="12" customFormat="1" ht="54.75" customHeight="1" hidden="1">
      <c r="A83" s="3" t="s">
        <v>213</v>
      </c>
      <c r="B83" s="43" t="s">
        <v>299</v>
      </c>
      <c r="C83" s="43" t="s">
        <v>111</v>
      </c>
      <c r="D83" s="43" t="s">
        <v>194</v>
      </c>
      <c r="E83" s="4" t="s">
        <v>355</v>
      </c>
      <c r="F83" s="9" t="s">
        <v>207</v>
      </c>
      <c r="G83" s="29">
        <v>0</v>
      </c>
    </row>
    <row r="84" spans="1:8" ht="30" customHeight="1">
      <c r="A84" s="36" t="s">
        <v>222</v>
      </c>
      <c r="B84" s="43" t="s">
        <v>299</v>
      </c>
      <c r="C84" s="28" t="s">
        <v>111</v>
      </c>
      <c r="D84" s="28" t="s">
        <v>194</v>
      </c>
      <c r="E84" s="43" t="s">
        <v>151</v>
      </c>
      <c r="F84" s="43"/>
      <c r="G84" s="29">
        <f>G85+G92+G113+G109+G100</f>
        <v>2686.21</v>
      </c>
      <c r="H84" s="45"/>
    </row>
    <row r="85" spans="1:8" ht="63" hidden="1">
      <c r="A85" s="36" t="s">
        <v>223</v>
      </c>
      <c r="B85" s="43" t="s">
        <v>299</v>
      </c>
      <c r="C85" s="28" t="s">
        <v>111</v>
      </c>
      <c r="D85" s="28" t="s">
        <v>194</v>
      </c>
      <c r="E85" s="43" t="s">
        <v>156</v>
      </c>
      <c r="F85" s="43"/>
      <c r="G85" s="29">
        <f>G86+G89</f>
        <v>0</v>
      </c>
      <c r="H85" s="45"/>
    </row>
    <row r="86" spans="1:8" ht="63" hidden="1">
      <c r="A86" s="27" t="s">
        <v>300</v>
      </c>
      <c r="B86" s="43" t="s">
        <v>299</v>
      </c>
      <c r="C86" s="28" t="s">
        <v>111</v>
      </c>
      <c r="D86" s="28" t="s">
        <v>194</v>
      </c>
      <c r="E86" s="43" t="s">
        <v>156</v>
      </c>
      <c r="F86" s="43" t="s">
        <v>201</v>
      </c>
      <c r="G86" s="29">
        <f>G87</f>
        <v>0</v>
      </c>
      <c r="H86" s="45"/>
    </row>
    <row r="87" spans="1:8" ht="15.75" hidden="1">
      <c r="A87" s="27" t="s">
        <v>208</v>
      </c>
      <c r="B87" s="43" t="s">
        <v>299</v>
      </c>
      <c r="C87" s="28" t="s">
        <v>111</v>
      </c>
      <c r="D87" s="28" t="s">
        <v>194</v>
      </c>
      <c r="E87" s="43" t="s">
        <v>156</v>
      </c>
      <c r="F87" s="43" t="s">
        <v>202</v>
      </c>
      <c r="G87" s="29">
        <f>G88</f>
        <v>0</v>
      </c>
      <c r="H87" s="45"/>
    </row>
    <row r="88" spans="1:8" ht="47.25" hidden="1">
      <c r="A88" s="27" t="s">
        <v>210</v>
      </c>
      <c r="B88" s="43" t="s">
        <v>299</v>
      </c>
      <c r="C88" s="28" t="s">
        <v>111</v>
      </c>
      <c r="D88" s="28" t="s">
        <v>194</v>
      </c>
      <c r="E88" s="43" t="s">
        <v>156</v>
      </c>
      <c r="F88" s="43" t="s">
        <v>204</v>
      </c>
      <c r="G88" s="29"/>
      <c r="H88" s="45"/>
    </row>
    <row r="89" spans="1:8" ht="15.75" hidden="1">
      <c r="A89" s="27" t="s">
        <v>211</v>
      </c>
      <c r="B89" s="43" t="s">
        <v>299</v>
      </c>
      <c r="C89" s="28" t="s">
        <v>111</v>
      </c>
      <c r="D89" s="28" t="s">
        <v>194</v>
      </c>
      <c r="E89" s="43" t="s">
        <v>156</v>
      </c>
      <c r="F89" s="43" t="s">
        <v>205</v>
      </c>
      <c r="G89" s="29">
        <f>G90</f>
        <v>0</v>
      </c>
      <c r="H89" s="45"/>
    </row>
    <row r="90" spans="1:8" ht="53.25" customHeight="1" hidden="1">
      <c r="A90" s="27" t="s">
        <v>212</v>
      </c>
      <c r="B90" s="43" t="s">
        <v>299</v>
      </c>
      <c r="C90" s="28" t="s">
        <v>111</v>
      </c>
      <c r="D90" s="28" t="s">
        <v>194</v>
      </c>
      <c r="E90" s="43" t="s">
        <v>156</v>
      </c>
      <c r="F90" s="43" t="s">
        <v>206</v>
      </c>
      <c r="G90" s="29">
        <f>G91</f>
        <v>0</v>
      </c>
      <c r="H90" s="45"/>
    </row>
    <row r="91" spans="1:8" ht="48" customHeight="1" hidden="1">
      <c r="A91" s="27" t="s">
        <v>213</v>
      </c>
      <c r="B91" s="43" t="s">
        <v>299</v>
      </c>
      <c r="C91" s="28" t="s">
        <v>111</v>
      </c>
      <c r="D91" s="28" t="s">
        <v>194</v>
      </c>
      <c r="E91" s="43" t="s">
        <v>156</v>
      </c>
      <c r="F91" s="43" t="s">
        <v>207</v>
      </c>
      <c r="G91" s="29"/>
      <c r="H91" s="45"/>
    </row>
    <row r="92" spans="1:8" ht="110.25">
      <c r="A92" s="3" t="s">
        <v>76</v>
      </c>
      <c r="B92" s="43" t="s">
        <v>299</v>
      </c>
      <c r="C92" s="28" t="s">
        <v>111</v>
      </c>
      <c r="D92" s="28" t="s">
        <v>194</v>
      </c>
      <c r="E92" s="43" t="s">
        <v>160</v>
      </c>
      <c r="F92" s="43"/>
      <c r="G92" s="29">
        <f>G93+G97</f>
        <v>2686.21</v>
      </c>
      <c r="H92" s="45"/>
    </row>
    <row r="93" spans="1:8" ht="108.75" customHeight="1">
      <c r="A93" s="27" t="s">
        <v>300</v>
      </c>
      <c r="B93" s="43" t="s">
        <v>299</v>
      </c>
      <c r="C93" s="28" t="s">
        <v>111</v>
      </c>
      <c r="D93" s="28" t="s">
        <v>194</v>
      </c>
      <c r="E93" s="43" t="s">
        <v>160</v>
      </c>
      <c r="F93" s="28" t="s">
        <v>201</v>
      </c>
      <c r="G93" s="29">
        <f>G94</f>
        <v>273</v>
      </c>
      <c r="H93" s="45"/>
    </row>
    <row r="94" spans="1:10" ht="15.75">
      <c r="A94" s="27" t="s">
        <v>208</v>
      </c>
      <c r="B94" s="43" t="s">
        <v>299</v>
      </c>
      <c r="C94" s="28" t="s">
        <v>111</v>
      </c>
      <c r="D94" s="28" t="s">
        <v>194</v>
      </c>
      <c r="E94" s="43" t="s">
        <v>160</v>
      </c>
      <c r="F94" s="28" t="s">
        <v>202</v>
      </c>
      <c r="G94" s="29">
        <f>G95+G96</f>
        <v>273</v>
      </c>
      <c r="H94" s="45"/>
      <c r="J94" s="46"/>
    </row>
    <row r="95" spans="1:8" ht="15.75">
      <c r="A95" s="27" t="s">
        <v>209</v>
      </c>
      <c r="B95" s="43" t="s">
        <v>299</v>
      </c>
      <c r="C95" s="28" t="s">
        <v>111</v>
      </c>
      <c r="D95" s="28" t="s">
        <v>194</v>
      </c>
      <c r="E95" s="43" t="s">
        <v>160</v>
      </c>
      <c r="F95" s="28" t="s">
        <v>203</v>
      </c>
      <c r="G95" s="29">
        <f>'приложение 6'!F129</f>
        <v>260.4</v>
      </c>
      <c r="H95" s="45"/>
    </row>
    <row r="96" spans="1:8" ht="47.25">
      <c r="A96" s="27" t="s">
        <v>210</v>
      </c>
      <c r="B96" s="43" t="s">
        <v>299</v>
      </c>
      <c r="C96" s="28" t="s">
        <v>111</v>
      </c>
      <c r="D96" s="28" t="s">
        <v>194</v>
      </c>
      <c r="E96" s="43" t="s">
        <v>160</v>
      </c>
      <c r="F96" s="28" t="s">
        <v>204</v>
      </c>
      <c r="G96" s="29">
        <v>12.6</v>
      </c>
      <c r="H96" s="45"/>
    </row>
    <row r="97" spans="1:8" ht="15.75">
      <c r="A97" s="27" t="s">
        <v>211</v>
      </c>
      <c r="B97" s="43" t="s">
        <v>299</v>
      </c>
      <c r="C97" s="28" t="s">
        <v>111</v>
      </c>
      <c r="D97" s="28" t="s">
        <v>194</v>
      </c>
      <c r="E97" s="43" t="s">
        <v>160</v>
      </c>
      <c r="F97" s="43" t="s">
        <v>205</v>
      </c>
      <c r="G97" s="29">
        <f>G98</f>
        <v>2413.21</v>
      </c>
      <c r="H97" s="45"/>
    </row>
    <row r="98" spans="1:8" ht="47.25">
      <c r="A98" s="27" t="s">
        <v>212</v>
      </c>
      <c r="B98" s="43" t="s">
        <v>299</v>
      </c>
      <c r="C98" s="28" t="s">
        <v>111</v>
      </c>
      <c r="D98" s="28" t="s">
        <v>194</v>
      </c>
      <c r="E98" s="43" t="s">
        <v>160</v>
      </c>
      <c r="F98" s="43" t="s">
        <v>206</v>
      </c>
      <c r="G98" s="29">
        <f>G99</f>
        <v>2413.21</v>
      </c>
      <c r="H98" s="45"/>
    </row>
    <row r="99" spans="1:8" ht="46.5" customHeight="1">
      <c r="A99" s="27" t="s">
        <v>213</v>
      </c>
      <c r="B99" s="43" t="s">
        <v>299</v>
      </c>
      <c r="C99" s="28" t="s">
        <v>111</v>
      </c>
      <c r="D99" s="28" t="s">
        <v>194</v>
      </c>
      <c r="E99" s="43" t="s">
        <v>160</v>
      </c>
      <c r="F99" s="43" t="s">
        <v>207</v>
      </c>
      <c r="G99" s="29">
        <f>2680.0182-266.8082</f>
        <v>2413.21</v>
      </c>
      <c r="H99" s="45"/>
    </row>
    <row r="100" spans="1:8" ht="110.25" hidden="1">
      <c r="A100" s="27" t="s">
        <v>291</v>
      </c>
      <c r="B100" s="43" t="s">
        <v>299</v>
      </c>
      <c r="C100" s="28" t="s">
        <v>111</v>
      </c>
      <c r="D100" s="28" t="s">
        <v>194</v>
      </c>
      <c r="E100" s="28" t="s">
        <v>287</v>
      </c>
      <c r="F100" s="43"/>
      <c r="G100" s="29">
        <f>G101+G105</f>
        <v>0</v>
      </c>
      <c r="H100" s="45"/>
    </row>
    <row r="101" spans="1:8" ht="78.75" hidden="1">
      <c r="A101" s="27" t="s">
        <v>290</v>
      </c>
      <c r="B101" s="43" t="s">
        <v>299</v>
      </c>
      <c r="C101" s="28" t="s">
        <v>111</v>
      </c>
      <c r="D101" s="28" t="s">
        <v>194</v>
      </c>
      <c r="E101" s="28" t="s">
        <v>289</v>
      </c>
      <c r="F101" s="43"/>
      <c r="G101" s="29">
        <f>G102</f>
        <v>0</v>
      </c>
      <c r="H101" s="45"/>
    </row>
    <row r="102" spans="1:8" ht="47.25" hidden="1">
      <c r="A102" s="27" t="s">
        <v>292</v>
      </c>
      <c r="B102" s="43" t="s">
        <v>299</v>
      </c>
      <c r="C102" s="28" t="s">
        <v>111</v>
      </c>
      <c r="D102" s="28" t="s">
        <v>194</v>
      </c>
      <c r="E102" s="28" t="s">
        <v>289</v>
      </c>
      <c r="F102" s="43" t="s">
        <v>205</v>
      </c>
      <c r="G102" s="29">
        <f>G103</f>
        <v>0</v>
      </c>
      <c r="H102" s="45"/>
    </row>
    <row r="103" spans="1:8" ht="15.75" hidden="1">
      <c r="A103" s="27" t="s">
        <v>211</v>
      </c>
      <c r="B103" s="43" t="s">
        <v>299</v>
      </c>
      <c r="C103" s="28" t="s">
        <v>111</v>
      </c>
      <c r="D103" s="28" t="s">
        <v>194</v>
      </c>
      <c r="E103" s="28" t="s">
        <v>289</v>
      </c>
      <c r="F103" s="43" t="s">
        <v>206</v>
      </c>
      <c r="G103" s="29">
        <f>G104</f>
        <v>0</v>
      </c>
      <c r="H103" s="45"/>
    </row>
    <row r="104" spans="1:8" ht="47.25" hidden="1">
      <c r="A104" s="27" t="s">
        <v>251</v>
      </c>
      <c r="B104" s="43" t="s">
        <v>299</v>
      </c>
      <c r="C104" s="28" t="s">
        <v>111</v>
      </c>
      <c r="D104" s="28" t="s">
        <v>194</v>
      </c>
      <c r="E104" s="28" t="s">
        <v>289</v>
      </c>
      <c r="F104" s="43" t="s">
        <v>207</v>
      </c>
      <c r="G104" s="29"/>
      <c r="H104" s="45"/>
    </row>
    <row r="105" spans="1:8" ht="43.5" customHeight="1" hidden="1">
      <c r="A105" s="27" t="s">
        <v>286</v>
      </c>
      <c r="B105" s="43" t="s">
        <v>299</v>
      </c>
      <c r="C105" s="28" t="s">
        <v>111</v>
      </c>
      <c r="D105" s="28" t="s">
        <v>194</v>
      </c>
      <c r="E105" s="28" t="s">
        <v>288</v>
      </c>
      <c r="F105" s="43"/>
      <c r="G105" s="29">
        <f>G106</f>
        <v>0</v>
      </c>
      <c r="H105" s="45"/>
    </row>
    <row r="106" spans="1:8" ht="15.75" hidden="1">
      <c r="A106" s="27" t="s">
        <v>211</v>
      </c>
      <c r="B106" s="43" t="s">
        <v>299</v>
      </c>
      <c r="C106" s="28" t="s">
        <v>111</v>
      </c>
      <c r="D106" s="28" t="s">
        <v>194</v>
      </c>
      <c r="E106" s="28" t="s">
        <v>288</v>
      </c>
      <c r="F106" s="43" t="s">
        <v>205</v>
      </c>
      <c r="G106" s="29">
        <f>G107</f>
        <v>0</v>
      </c>
      <c r="H106" s="45"/>
    </row>
    <row r="107" spans="1:8" ht="47.25" hidden="1">
      <c r="A107" s="27" t="s">
        <v>251</v>
      </c>
      <c r="B107" s="43" t="s">
        <v>299</v>
      </c>
      <c r="C107" s="28" t="s">
        <v>111</v>
      </c>
      <c r="D107" s="28" t="s">
        <v>194</v>
      </c>
      <c r="E107" s="28" t="s">
        <v>288</v>
      </c>
      <c r="F107" s="43" t="s">
        <v>206</v>
      </c>
      <c r="G107" s="29">
        <f>G108</f>
        <v>0</v>
      </c>
      <c r="H107" s="45"/>
    </row>
    <row r="108" spans="1:8" ht="45.75" customHeight="1" hidden="1">
      <c r="A108" s="27" t="s">
        <v>213</v>
      </c>
      <c r="B108" s="43" t="s">
        <v>299</v>
      </c>
      <c r="C108" s="28" t="s">
        <v>111</v>
      </c>
      <c r="D108" s="28" t="s">
        <v>194</v>
      </c>
      <c r="E108" s="28" t="s">
        <v>288</v>
      </c>
      <c r="F108" s="43" t="s">
        <v>207</v>
      </c>
      <c r="G108" s="29"/>
      <c r="H108" s="45"/>
    </row>
    <row r="109" spans="1:8" ht="94.5" hidden="1">
      <c r="A109" s="36" t="s">
        <v>227</v>
      </c>
      <c r="B109" s="28" t="s">
        <v>299</v>
      </c>
      <c r="C109" s="28" t="s">
        <v>111</v>
      </c>
      <c r="D109" s="28" t="s">
        <v>194</v>
      </c>
      <c r="E109" s="28" t="s">
        <v>169</v>
      </c>
      <c r="F109" s="28"/>
      <c r="G109" s="29">
        <f>G110</f>
        <v>0</v>
      </c>
      <c r="H109" s="45"/>
    </row>
    <row r="110" spans="1:8" ht="15.75" hidden="1">
      <c r="A110" s="27" t="s">
        <v>211</v>
      </c>
      <c r="B110" s="28" t="s">
        <v>299</v>
      </c>
      <c r="C110" s="28" t="s">
        <v>111</v>
      </c>
      <c r="D110" s="28" t="s">
        <v>194</v>
      </c>
      <c r="E110" s="28" t="s">
        <v>169</v>
      </c>
      <c r="F110" s="43" t="s">
        <v>205</v>
      </c>
      <c r="G110" s="29">
        <f>G111</f>
        <v>0</v>
      </c>
      <c r="H110" s="45"/>
    </row>
    <row r="111" spans="1:8" ht="47.25" hidden="1">
      <c r="A111" s="27" t="s">
        <v>212</v>
      </c>
      <c r="B111" s="28" t="s">
        <v>299</v>
      </c>
      <c r="C111" s="28" t="s">
        <v>111</v>
      </c>
      <c r="D111" s="28" t="s">
        <v>194</v>
      </c>
      <c r="E111" s="28" t="s">
        <v>169</v>
      </c>
      <c r="F111" s="43" t="s">
        <v>206</v>
      </c>
      <c r="G111" s="29">
        <f>G112</f>
        <v>0</v>
      </c>
      <c r="H111" s="45"/>
    </row>
    <row r="112" spans="1:8" ht="47.25" hidden="1">
      <c r="A112" s="27" t="s">
        <v>228</v>
      </c>
      <c r="B112" s="28" t="s">
        <v>299</v>
      </c>
      <c r="C112" s="28" t="s">
        <v>111</v>
      </c>
      <c r="D112" s="28" t="s">
        <v>194</v>
      </c>
      <c r="E112" s="28" t="s">
        <v>169</v>
      </c>
      <c r="F112" s="43" t="s">
        <v>229</v>
      </c>
      <c r="G112" s="29">
        <v>0</v>
      </c>
      <c r="H112" s="45"/>
    </row>
    <row r="113" spans="1:8" ht="78.75" hidden="1">
      <c r="A113" s="27" t="s">
        <v>226</v>
      </c>
      <c r="B113" s="43" t="s">
        <v>299</v>
      </c>
      <c r="C113" s="28" t="s">
        <v>111</v>
      </c>
      <c r="D113" s="28" t="s">
        <v>194</v>
      </c>
      <c r="E113" s="43" t="s">
        <v>225</v>
      </c>
      <c r="F113" s="43"/>
      <c r="G113" s="29">
        <f>G114+G117</f>
        <v>0</v>
      </c>
      <c r="H113" s="45"/>
    </row>
    <row r="114" spans="1:8" ht="63" hidden="1">
      <c r="A114" s="27" t="s">
        <v>300</v>
      </c>
      <c r="B114" s="43" t="s">
        <v>299</v>
      </c>
      <c r="C114" s="28" t="s">
        <v>111</v>
      </c>
      <c r="D114" s="28" t="s">
        <v>194</v>
      </c>
      <c r="E114" s="43" t="s">
        <v>225</v>
      </c>
      <c r="F114" s="28" t="s">
        <v>201</v>
      </c>
      <c r="G114" s="29">
        <f>G115</f>
        <v>0</v>
      </c>
      <c r="H114" s="45"/>
    </row>
    <row r="115" spans="1:8" ht="15.75" hidden="1">
      <c r="A115" s="27" t="s">
        <v>208</v>
      </c>
      <c r="B115" s="43" t="s">
        <v>299</v>
      </c>
      <c r="C115" s="28" t="s">
        <v>111</v>
      </c>
      <c r="D115" s="28" t="s">
        <v>194</v>
      </c>
      <c r="E115" s="43" t="s">
        <v>225</v>
      </c>
      <c r="F115" s="28" t="s">
        <v>202</v>
      </c>
      <c r="G115" s="29">
        <f>G116</f>
        <v>0</v>
      </c>
      <c r="H115" s="45"/>
    </row>
    <row r="116" spans="1:8" ht="47.25" hidden="1">
      <c r="A116" s="27" t="s">
        <v>210</v>
      </c>
      <c r="B116" s="43" t="s">
        <v>299</v>
      </c>
      <c r="C116" s="28" t="s">
        <v>111</v>
      </c>
      <c r="D116" s="28" t="s">
        <v>194</v>
      </c>
      <c r="E116" s="43" t="s">
        <v>225</v>
      </c>
      <c r="F116" s="28" t="s">
        <v>204</v>
      </c>
      <c r="G116" s="29"/>
      <c r="H116" s="45"/>
    </row>
    <row r="117" spans="1:8" ht="15.75" hidden="1">
      <c r="A117" s="27" t="s">
        <v>211</v>
      </c>
      <c r="B117" s="43" t="s">
        <v>299</v>
      </c>
      <c r="C117" s="28" t="s">
        <v>111</v>
      </c>
      <c r="D117" s="28" t="s">
        <v>194</v>
      </c>
      <c r="E117" s="43" t="s">
        <v>225</v>
      </c>
      <c r="F117" s="43" t="s">
        <v>205</v>
      </c>
      <c r="G117" s="29">
        <f>G118</f>
        <v>0</v>
      </c>
      <c r="H117" s="45"/>
    </row>
    <row r="118" spans="1:8" ht="47.25" hidden="1">
      <c r="A118" s="27" t="s">
        <v>212</v>
      </c>
      <c r="B118" s="43" t="s">
        <v>299</v>
      </c>
      <c r="C118" s="28" t="s">
        <v>111</v>
      </c>
      <c r="D118" s="28" t="s">
        <v>194</v>
      </c>
      <c r="E118" s="43" t="s">
        <v>225</v>
      </c>
      <c r="F118" s="43" t="s">
        <v>206</v>
      </c>
      <c r="G118" s="29">
        <f>G119</f>
        <v>0</v>
      </c>
      <c r="H118" s="45"/>
    </row>
    <row r="119" spans="1:8" ht="47.25" hidden="1">
      <c r="A119" s="27" t="s">
        <v>213</v>
      </c>
      <c r="B119" s="43" t="s">
        <v>299</v>
      </c>
      <c r="C119" s="28" t="s">
        <v>111</v>
      </c>
      <c r="D119" s="28" t="s">
        <v>194</v>
      </c>
      <c r="E119" s="43" t="s">
        <v>225</v>
      </c>
      <c r="F119" s="43" t="s">
        <v>207</v>
      </c>
      <c r="G119" s="29"/>
      <c r="H119" s="45"/>
    </row>
    <row r="120" spans="1:8" s="23" customFormat="1" ht="15.75">
      <c r="A120" s="42" t="s">
        <v>141</v>
      </c>
      <c r="B120" s="21" t="s">
        <v>299</v>
      </c>
      <c r="C120" s="21" t="s">
        <v>113</v>
      </c>
      <c r="D120" s="21"/>
      <c r="E120" s="21"/>
      <c r="F120" s="21"/>
      <c r="G120" s="39">
        <f>G121</f>
        <v>164.6</v>
      </c>
      <c r="H120" s="47"/>
    </row>
    <row r="121" spans="1:8" s="23" customFormat="1" ht="15.75">
      <c r="A121" s="42" t="s">
        <v>142</v>
      </c>
      <c r="B121" s="21" t="s">
        <v>299</v>
      </c>
      <c r="C121" s="21" t="s">
        <v>113</v>
      </c>
      <c r="D121" s="21" t="s">
        <v>143</v>
      </c>
      <c r="E121" s="21"/>
      <c r="F121" s="21"/>
      <c r="G121" s="39">
        <f>G122</f>
        <v>164.6</v>
      </c>
      <c r="H121" s="47"/>
    </row>
    <row r="122" spans="1:8" ht="15.75">
      <c r="A122" s="36" t="s">
        <v>144</v>
      </c>
      <c r="B122" s="28" t="s">
        <v>299</v>
      </c>
      <c r="C122" s="28" t="s">
        <v>113</v>
      </c>
      <c r="D122" s="28" t="s">
        <v>143</v>
      </c>
      <c r="E122" s="28" t="s">
        <v>145</v>
      </c>
      <c r="F122" s="28"/>
      <c r="G122" s="29">
        <f>G123</f>
        <v>164.6</v>
      </c>
      <c r="H122" s="45"/>
    </row>
    <row r="123" spans="1:8" ht="31.5">
      <c r="A123" s="36" t="s">
        <v>146</v>
      </c>
      <c r="B123" s="28" t="s">
        <v>299</v>
      </c>
      <c r="C123" s="28" t="s">
        <v>113</v>
      </c>
      <c r="D123" s="28" t="s">
        <v>143</v>
      </c>
      <c r="E123" s="28" t="s">
        <v>147</v>
      </c>
      <c r="F123" s="28"/>
      <c r="G123" s="29">
        <f>G124</f>
        <v>164.6</v>
      </c>
      <c r="H123" s="45"/>
    </row>
    <row r="124" spans="1:8" ht="63">
      <c r="A124" s="27" t="s">
        <v>300</v>
      </c>
      <c r="B124" s="28" t="s">
        <v>299</v>
      </c>
      <c r="C124" s="28" t="s">
        <v>113</v>
      </c>
      <c r="D124" s="28" t="s">
        <v>143</v>
      </c>
      <c r="E124" s="28" t="s">
        <v>147</v>
      </c>
      <c r="F124" s="28" t="s">
        <v>201</v>
      </c>
      <c r="G124" s="29">
        <f>G125+G127</f>
        <v>164.6</v>
      </c>
      <c r="H124" s="45"/>
    </row>
    <row r="125" spans="1:8" ht="15.75">
      <c r="A125" s="27" t="s">
        <v>208</v>
      </c>
      <c r="B125" s="28" t="s">
        <v>299</v>
      </c>
      <c r="C125" s="28" t="s">
        <v>113</v>
      </c>
      <c r="D125" s="28" t="s">
        <v>143</v>
      </c>
      <c r="E125" s="28" t="s">
        <v>147</v>
      </c>
      <c r="F125" s="28" t="s">
        <v>202</v>
      </c>
      <c r="G125" s="29">
        <f>G126</f>
        <v>154.6</v>
      </c>
      <c r="H125" s="45"/>
    </row>
    <row r="126" spans="1:8" ht="15.75">
      <c r="A126" s="27" t="s">
        <v>209</v>
      </c>
      <c r="B126" s="28" t="s">
        <v>299</v>
      </c>
      <c r="C126" s="28" t="s">
        <v>113</v>
      </c>
      <c r="D126" s="28" t="s">
        <v>143</v>
      </c>
      <c r="E126" s="28" t="s">
        <v>147</v>
      </c>
      <c r="F126" s="28" t="s">
        <v>203</v>
      </c>
      <c r="G126" s="29">
        <f>37.5+124.2-7.1</f>
        <v>154.6</v>
      </c>
      <c r="H126" s="45"/>
    </row>
    <row r="127" spans="1:8" ht="15.75">
      <c r="A127" s="27" t="s">
        <v>211</v>
      </c>
      <c r="B127" s="28" t="s">
        <v>299</v>
      </c>
      <c r="C127" s="28" t="s">
        <v>113</v>
      </c>
      <c r="D127" s="28" t="s">
        <v>143</v>
      </c>
      <c r="E127" s="28" t="s">
        <v>147</v>
      </c>
      <c r="F127" s="43" t="s">
        <v>205</v>
      </c>
      <c r="G127" s="29">
        <f>G128</f>
        <v>10</v>
      </c>
      <c r="H127" s="45"/>
    </row>
    <row r="128" spans="1:8" ht="47.25">
      <c r="A128" s="27" t="s">
        <v>212</v>
      </c>
      <c r="B128" s="28" t="s">
        <v>299</v>
      </c>
      <c r="C128" s="28" t="s">
        <v>113</v>
      </c>
      <c r="D128" s="28" t="s">
        <v>143</v>
      </c>
      <c r="E128" s="28" t="s">
        <v>147</v>
      </c>
      <c r="F128" s="43" t="s">
        <v>206</v>
      </c>
      <c r="G128" s="29">
        <f>G129</f>
        <v>10</v>
      </c>
      <c r="H128" s="45"/>
    </row>
    <row r="129" spans="1:8" ht="47.25">
      <c r="A129" s="27" t="s">
        <v>213</v>
      </c>
      <c r="B129" s="28" t="s">
        <v>299</v>
      </c>
      <c r="C129" s="28" t="s">
        <v>113</v>
      </c>
      <c r="D129" s="28" t="s">
        <v>143</v>
      </c>
      <c r="E129" s="28" t="s">
        <v>147</v>
      </c>
      <c r="F129" s="43" t="s">
        <v>207</v>
      </c>
      <c r="G129" s="29">
        <f>2.3+0.6+7.1</f>
        <v>10</v>
      </c>
      <c r="H129" s="45"/>
    </row>
    <row r="130" spans="1:8" s="23" customFormat="1" ht="31.5">
      <c r="A130" s="42" t="s">
        <v>148</v>
      </c>
      <c r="B130" s="21" t="s">
        <v>299</v>
      </c>
      <c r="C130" s="21" t="s">
        <v>143</v>
      </c>
      <c r="D130" s="21"/>
      <c r="E130" s="21"/>
      <c r="F130" s="21"/>
      <c r="G130" s="39">
        <f>G131</f>
        <v>522.8999999999999</v>
      </c>
      <c r="H130" s="47"/>
    </row>
    <row r="131" spans="1:8" s="23" customFormat="1" ht="66" customHeight="1">
      <c r="A131" s="42" t="s">
        <v>149</v>
      </c>
      <c r="B131" s="21" t="s">
        <v>299</v>
      </c>
      <c r="C131" s="21" t="s">
        <v>143</v>
      </c>
      <c r="D131" s="21" t="s">
        <v>150</v>
      </c>
      <c r="E131" s="21"/>
      <c r="F131" s="21"/>
      <c r="G131" s="39">
        <f>G132</f>
        <v>522.8999999999999</v>
      </c>
      <c r="H131" s="47"/>
    </row>
    <row r="132" spans="1:8" ht="31.5">
      <c r="A132" s="5" t="s">
        <v>222</v>
      </c>
      <c r="B132" s="28" t="s">
        <v>299</v>
      </c>
      <c r="C132" s="28" t="s">
        <v>143</v>
      </c>
      <c r="D132" s="28" t="s">
        <v>150</v>
      </c>
      <c r="E132" s="4" t="s">
        <v>151</v>
      </c>
      <c r="F132" s="4"/>
      <c r="G132" s="29">
        <f>G133</f>
        <v>522.8999999999999</v>
      </c>
      <c r="H132" s="45"/>
    </row>
    <row r="133" spans="1:8" ht="105">
      <c r="A133" s="157" t="s">
        <v>78</v>
      </c>
      <c r="B133" s="28" t="s">
        <v>299</v>
      </c>
      <c r="C133" s="28" t="s">
        <v>143</v>
      </c>
      <c r="D133" s="28" t="s">
        <v>150</v>
      </c>
      <c r="E133" s="4" t="s">
        <v>153</v>
      </c>
      <c r="F133" s="4"/>
      <c r="G133" s="29">
        <f>G134+G137+G140</f>
        <v>522.8999999999999</v>
      </c>
      <c r="H133" s="45"/>
    </row>
    <row r="134" spans="1:8" ht="78.75">
      <c r="A134" s="3" t="s">
        <v>246</v>
      </c>
      <c r="B134" s="28" t="s">
        <v>299</v>
      </c>
      <c r="C134" s="28" t="s">
        <v>143</v>
      </c>
      <c r="D134" s="28" t="s">
        <v>150</v>
      </c>
      <c r="E134" s="4" t="s">
        <v>153</v>
      </c>
      <c r="F134" s="4" t="s">
        <v>201</v>
      </c>
      <c r="G134" s="29">
        <f>G135</f>
        <v>6.300000000000001</v>
      </c>
      <c r="H134" s="45"/>
    </row>
    <row r="135" spans="1:8" ht="15.75">
      <c r="A135" s="3" t="s">
        <v>208</v>
      </c>
      <c r="B135" s="28" t="s">
        <v>299</v>
      </c>
      <c r="C135" s="28" t="s">
        <v>143</v>
      </c>
      <c r="D135" s="28" t="s">
        <v>150</v>
      </c>
      <c r="E135" s="4" t="s">
        <v>153</v>
      </c>
      <c r="F135" s="4" t="s">
        <v>202</v>
      </c>
      <c r="G135" s="29">
        <f>G136</f>
        <v>6.300000000000001</v>
      </c>
      <c r="H135" s="45"/>
    </row>
    <row r="136" spans="1:10" ht="47.25">
      <c r="A136" s="3" t="s">
        <v>210</v>
      </c>
      <c r="B136" s="28" t="s">
        <v>299</v>
      </c>
      <c r="C136" s="28" t="s">
        <v>143</v>
      </c>
      <c r="D136" s="28" t="s">
        <v>150</v>
      </c>
      <c r="E136" s="4" t="s">
        <v>153</v>
      </c>
      <c r="F136" s="4" t="s">
        <v>204</v>
      </c>
      <c r="G136" s="29">
        <f>'приложение 6'!F177</f>
        <v>6.300000000000001</v>
      </c>
      <c r="H136" s="45"/>
      <c r="J136" s="46"/>
    </row>
    <row r="137" spans="1:8" ht="15.75">
      <c r="A137" s="3" t="s">
        <v>211</v>
      </c>
      <c r="B137" s="28" t="s">
        <v>299</v>
      </c>
      <c r="C137" s="28" t="s">
        <v>143</v>
      </c>
      <c r="D137" s="28" t="s">
        <v>150</v>
      </c>
      <c r="E137" s="4" t="s">
        <v>153</v>
      </c>
      <c r="F137" s="9" t="s">
        <v>205</v>
      </c>
      <c r="G137" s="29">
        <f>G138</f>
        <v>266.5999999999999</v>
      </c>
      <c r="H137" s="45"/>
    </row>
    <row r="138" spans="1:8" ht="47.25">
      <c r="A138" s="3" t="s">
        <v>212</v>
      </c>
      <c r="B138" s="28" t="s">
        <v>299</v>
      </c>
      <c r="C138" s="28" t="s">
        <v>143</v>
      </c>
      <c r="D138" s="28" t="s">
        <v>150</v>
      </c>
      <c r="E138" s="4" t="s">
        <v>153</v>
      </c>
      <c r="F138" s="9" t="s">
        <v>206</v>
      </c>
      <c r="G138" s="29">
        <f>G139</f>
        <v>266.5999999999999</v>
      </c>
      <c r="H138" s="45"/>
    </row>
    <row r="139" spans="1:8" ht="47.25">
      <c r="A139" s="3" t="s">
        <v>213</v>
      </c>
      <c r="B139" s="28" t="s">
        <v>299</v>
      </c>
      <c r="C139" s="28" t="s">
        <v>143</v>
      </c>
      <c r="D139" s="28" t="s">
        <v>150</v>
      </c>
      <c r="E139" s="4" t="s">
        <v>153</v>
      </c>
      <c r="F139" s="9" t="s">
        <v>207</v>
      </c>
      <c r="G139" s="29">
        <f>'приложение 6'!F180</f>
        <v>266.5999999999999</v>
      </c>
      <c r="H139" s="45"/>
    </row>
    <row r="140" spans="1:8" ht="31.5">
      <c r="A140" s="3" t="s">
        <v>68</v>
      </c>
      <c r="B140" s="28" t="s">
        <v>299</v>
      </c>
      <c r="C140" s="28" t="s">
        <v>143</v>
      </c>
      <c r="D140" s="28" t="s">
        <v>150</v>
      </c>
      <c r="E140" s="4" t="s">
        <v>153</v>
      </c>
      <c r="F140" s="9" t="s">
        <v>67</v>
      </c>
      <c r="G140" s="29">
        <f>G141</f>
        <v>250</v>
      </c>
      <c r="H140" s="45"/>
    </row>
    <row r="141" spans="1:8" ht="47.25">
      <c r="A141" s="3" t="s">
        <v>658</v>
      </c>
      <c r="B141" s="28" t="s">
        <v>299</v>
      </c>
      <c r="C141" s="28" t="s">
        <v>143</v>
      </c>
      <c r="D141" s="28" t="s">
        <v>150</v>
      </c>
      <c r="E141" s="4" t="s">
        <v>153</v>
      </c>
      <c r="F141" s="9" t="s">
        <v>657</v>
      </c>
      <c r="G141" s="29">
        <f>'приложение 6'!F182</f>
        <v>250</v>
      </c>
      <c r="H141" s="45"/>
    </row>
    <row r="142" spans="1:8" s="23" customFormat="1" ht="13.5" customHeight="1">
      <c r="A142" s="42" t="s">
        <v>154</v>
      </c>
      <c r="B142" s="21" t="s">
        <v>299</v>
      </c>
      <c r="C142" s="21" t="s">
        <v>122</v>
      </c>
      <c r="D142" s="21"/>
      <c r="G142" s="39">
        <f>G143+G195</f>
        <v>18785.76377</v>
      </c>
      <c r="H142" s="49"/>
    </row>
    <row r="143" spans="1:8" s="23" customFormat="1" ht="31.5" customHeight="1">
      <c r="A143" s="42" t="s">
        <v>269</v>
      </c>
      <c r="B143" s="21" t="s">
        <v>299</v>
      </c>
      <c r="C143" s="21" t="s">
        <v>122</v>
      </c>
      <c r="D143" s="21" t="s">
        <v>150</v>
      </c>
      <c r="E143" s="21"/>
      <c r="F143" s="21"/>
      <c r="G143" s="39">
        <f>G175+G144+G170+G149+G164+G185</f>
        <v>16702.25875</v>
      </c>
      <c r="H143" s="49"/>
    </row>
    <row r="144" spans="1:8" s="23" customFormat="1" ht="56.25" customHeight="1" hidden="1">
      <c r="A144" s="40" t="s">
        <v>137</v>
      </c>
      <c r="B144" s="28" t="s">
        <v>299</v>
      </c>
      <c r="C144" s="28" t="s">
        <v>122</v>
      </c>
      <c r="D144" s="28" t="s">
        <v>150</v>
      </c>
      <c r="E144" s="43" t="s">
        <v>138</v>
      </c>
      <c r="F144" s="28"/>
      <c r="G144" s="29">
        <f>G145</f>
        <v>0</v>
      </c>
      <c r="H144" s="49"/>
    </row>
    <row r="145" spans="1:8" s="23" customFormat="1" ht="52.5" customHeight="1" hidden="1">
      <c r="A145" s="44" t="s">
        <v>189</v>
      </c>
      <c r="B145" s="28" t="s">
        <v>299</v>
      </c>
      <c r="C145" s="28" t="s">
        <v>122</v>
      </c>
      <c r="D145" s="28" t="s">
        <v>150</v>
      </c>
      <c r="E145" s="43" t="s">
        <v>190</v>
      </c>
      <c r="F145" s="43"/>
      <c r="G145" s="29">
        <f>G146</f>
        <v>0</v>
      </c>
      <c r="H145" s="49"/>
    </row>
    <row r="146" spans="1:8" s="23" customFormat="1" ht="51" customHeight="1" hidden="1">
      <c r="A146" s="27" t="s">
        <v>211</v>
      </c>
      <c r="B146" s="28" t="s">
        <v>299</v>
      </c>
      <c r="C146" s="28" t="s">
        <v>122</v>
      </c>
      <c r="D146" s="28" t="s">
        <v>150</v>
      </c>
      <c r="E146" s="43" t="s">
        <v>190</v>
      </c>
      <c r="F146" s="43" t="s">
        <v>205</v>
      </c>
      <c r="G146" s="29">
        <f>G147</f>
        <v>0</v>
      </c>
      <c r="H146" s="49"/>
    </row>
    <row r="147" spans="1:8" s="23" customFormat="1" ht="47.25" customHeight="1" hidden="1">
      <c r="A147" s="27" t="s">
        <v>251</v>
      </c>
      <c r="B147" s="28" t="s">
        <v>299</v>
      </c>
      <c r="C147" s="28" t="s">
        <v>122</v>
      </c>
      <c r="D147" s="28" t="s">
        <v>150</v>
      </c>
      <c r="E147" s="43" t="s">
        <v>190</v>
      </c>
      <c r="F147" s="43" t="s">
        <v>206</v>
      </c>
      <c r="G147" s="29">
        <f>G148</f>
        <v>0</v>
      </c>
      <c r="H147" s="49"/>
    </row>
    <row r="148" spans="1:8" s="23" customFormat="1" ht="46.5" customHeight="1" hidden="1">
      <c r="A148" s="27" t="s">
        <v>213</v>
      </c>
      <c r="B148" s="28" t="s">
        <v>299</v>
      </c>
      <c r="C148" s="28" t="s">
        <v>122</v>
      </c>
      <c r="D148" s="28" t="s">
        <v>150</v>
      </c>
      <c r="E148" s="43" t="s">
        <v>190</v>
      </c>
      <c r="F148" s="43" t="s">
        <v>207</v>
      </c>
      <c r="G148" s="29"/>
      <c r="H148" s="49"/>
    </row>
    <row r="149" spans="1:8" s="23" customFormat="1" ht="46.5" customHeight="1">
      <c r="A149" s="3" t="s">
        <v>409</v>
      </c>
      <c r="B149" s="28" t="s">
        <v>299</v>
      </c>
      <c r="C149" s="4" t="s">
        <v>122</v>
      </c>
      <c r="D149" s="4" t="s">
        <v>150</v>
      </c>
      <c r="E149" s="9" t="s">
        <v>407</v>
      </c>
      <c r="F149" s="9"/>
      <c r="G149" s="29">
        <f>G159+G150</f>
        <v>1864.9933</v>
      </c>
      <c r="H149" s="49"/>
    </row>
    <row r="150" spans="1:8" s="23" customFormat="1" ht="46.5" customHeight="1">
      <c r="A150" s="3" t="s">
        <v>624</v>
      </c>
      <c r="B150" s="28" t="s">
        <v>299</v>
      </c>
      <c r="C150" s="4" t="s">
        <v>122</v>
      </c>
      <c r="D150" s="4" t="s">
        <v>150</v>
      </c>
      <c r="E150" s="9" t="s">
        <v>623</v>
      </c>
      <c r="F150" s="9"/>
      <c r="G150" s="29">
        <f>G151+G155</f>
        <v>1611.9673</v>
      </c>
      <c r="H150" s="49"/>
    </row>
    <row r="151" spans="1:8" s="23" customFormat="1" ht="94.5" customHeight="1">
      <c r="A151" s="3" t="s">
        <v>627</v>
      </c>
      <c r="B151" s="28" t="s">
        <v>299</v>
      </c>
      <c r="C151" s="4" t="s">
        <v>122</v>
      </c>
      <c r="D151" s="4" t="s">
        <v>150</v>
      </c>
      <c r="E151" s="9" t="s">
        <v>626</v>
      </c>
      <c r="F151" s="9"/>
      <c r="G151" s="29">
        <f>G152</f>
        <v>1611.9673</v>
      </c>
      <c r="H151" s="49"/>
    </row>
    <row r="152" spans="1:8" s="23" customFormat="1" ht="36.75" customHeight="1">
      <c r="A152" s="27" t="s">
        <v>211</v>
      </c>
      <c r="B152" s="28" t="s">
        <v>299</v>
      </c>
      <c r="C152" s="4" t="s">
        <v>122</v>
      </c>
      <c r="D152" s="4" t="s">
        <v>150</v>
      </c>
      <c r="E152" s="9" t="s">
        <v>626</v>
      </c>
      <c r="F152" s="9" t="s">
        <v>629</v>
      </c>
      <c r="G152" s="29">
        <f>G153</f>
        <v>1611.9673</v>
      </c>
      <c r="H152" s="49"/>
    </row>
    <row r="153" spans="1:8" s="23" customFormat="1" ht="51" customHeight="1">
      <c r="A153" s="27" t="s">
        <v>251</v>
      </c>
      <c r="B153" s="28" t="s">
        <v>299</v>
      </c>
      <c r="C153" s="4" t="s">
        <v>122</v>
      </c>
      <c r="D153" s="4" t="s">
        <v>150</v>
      </c>
      <c r="E153" s="9" t="s">
        <v>626</v>
      </c>
      <c r="F153" s="9" t="s">
        <v>206</v>
      </c>
      <c r="G153" s="29">
        <f>G154</f>
        <v>1611.9673</v>
      </c>
      <c r="H153" s="49"/>
    </row>
    <row r="154" spans="1:8" s="23" customFormat="1" ht="33.75" customHeight="1">
      <c r="A154" s="3" t="s">
        <v>395</v>
      </c>
      <c r="B154" s="28" t="s">
        <v>299</v>
      </c>
      <c r="C154" s="4" t="s">
        <v>122</v>
      </c>
      <c r="D154" s="4" t="s">
        <v>150</v>
      </c>
      <c r="E154" s="9" t="s">
        <v>626</v>
      </c>
      <c r="F154" s="9" t="s">
        <v>229</v>
      </c>
      <c r="G154" s="29">
        <f>'[1]приложение 6'!F192</f>
        <v>1611.9673</v>
      </c>
      <c r="H154" s="49"/>
    </row>
    <row r="155" spans="1:8" s="23" customFormat="1" ht="1.5" customHeight="1" hidden="1">
      <c r="A155" s="3" t="s">
        <v>628</v>
      </c>
      <c r="B155" s="28" t="s">
        <v>299</v>
      </c>
      <c r="C155" s="4" t="s">
        <v>122</v>
      </c>
      <c r="D155" s="4" t="s">
        <v>150</v>
      </c>
      <c r="E155" s="9" t="s">
        <v>625</v>
      </c>
      <c r="F155" s="9"/>
      <c r="G155" s="29">
        <f>G156</f>
        <v>0</v>
      </c>
      <c r="H155" s="49"/>
    </row>
    <row r="156" spans="1:8" s="23" customFormat="1" ht="46.5" customHeight="1" hidden="1">
      <c r="A156" s="27" t="s">
        <v>211</v>
      </c>
      <c r="B156" s="28" t="s">
        <v>299</v>
      </c>
      <c r="C156" s="4" t="s">
        <v>122</v>
      </c>
      <c r="D156" s="4" t="s">
        <v>150</v>
      </c>
      <c r="E156" s="9" t="s">
        <v>625</v>
      </c>
      <c r="F156" s="9" t="s">
        <v>205</v>
      </c>
      <c r="G156" s="29">
        <f>G157</f>
        <v>0</v>
      </c>
      <c r="H156" s="49"/>
    </row>
    <row r="157" spans="1:8" s="23" customFormat="1" ht="46.5" customHeight="1" hidden="1">
      <c r="A157" s="27" t="s">
        <v>212</v>
      </c>
      <c r="B157" s="28" t="s">
        <v>299</v>
      </c>
      <c r="C157" s="4" t="s">
        <v>122</v>
      </c>
      <c r="D157" s="4" t="s">
        <v>150</v>
      </c>
      <c r="E157" s="9" t="s">
        <v>625</v>
      </c>
      <c r="F157" s="9" t="s">
        <v>206</v>
      </c>
      <c r="G157" s="29">
        <f>G158</f>
        <v>0</v>
      </c>
      <c r="H157" s="49"/>
    </row>
    <row r="158" spans="1:8" s="23" customFormat="1" ht="46.5" customHeight="1" hidden="1">
      <c r="A158" s="3" t="s">
        <v>395</v>
      </c>
      <c r="B158" s="28" t="s">
        <v>299</v>
      </c>
      <c r="C158" s="4" t="s">
        <v>122</v>
      </c>
      <c r="D158" s="4" t="s">
        <v>150</v>
      </c>
      <c r="E158" s="9" t="s">
        <v>625</v>
      </c>
      <c r="F158" s="9" t="s">
        <v>229</v>
      </c>
      <c r="G158" s="29">
        <f>'[1]приложение 6'!F196</f>
        <v>0</v>
      </c>
      <c r="H158" s="49"/>
    </row>
    <row r="159" spans="1:8" s="23" customFormat="1" ht="46.5" customHeight="1">
      <c r="A159" s="3" t="s">
        <v>408</v>
      </c>
      <c r="B159" s="28" t="s">
        <v>299</v>
      </c>
      <c r="C159" s="4" t="s">
        <v>122</v>
      </c>
      <c r="D159" s="4" t="s">
        <v>150</v>
      </c>
      <c r="E159" s="9" t="s">
        <v>406</v>
      </c>
      <c r="F159" s="9"/>
      <c r="G159" s="29">
        <f>G160</f>
        <v>253.026</v>
      </c>
      <c r="H159" s="49"/>
    </row>
    <row r="160" spans="1:8" s="23" customFormat="1" ht="46.5" customHeight="1">
      <c r="A160" s="3" t="s">
        <v>405</v>
      </c>
      <c r="B160" s="28" t="s">
        <v>299</v>
      </c>
      <c r="C160" s="4" t="s">
        <v>122</v>
      </c>
      <c r="D160" s="4" t="s">
        <v>150</v>
      </c>
      <c r="E160" s="9" t="s">
        <v>404</v>
      </c>
      <c r="F160" s="9"/>
      <c r="G160" s="29">
        <f>G161</f>
        <v>253.026</v>
      </c>
      <c r="H160" s="49"/>
    </row>
    <row r="161" spans="1:8" s="23" customFormat="1" ht="46.5" customHeight="1">
      <c r="A161" s="3" t="s">
        <v>211</v>
      </c>
      <c r="B161" s="28" t="s">
        <v>299</v>
      </c>
      <c r="C161" s="4" t="s">
        <v>122</v>
      </c>
      <c r="D161" s="4" t="s">
        <v>150</v>
      </c>
      <c r="E161" s="9" t="s">
        <v>404</v>
      </c>
      <c r="F161" s="9" t="s">
        <v>205</v>
      </c>
      <c r="G161" s="29">
        <f>G162</f>
        <v>253.026</v>
      </c>
      <c r="H161" s="49"/>
    </row>
    <row r="162" spans="1:8" s="23" customFormat="1" ht="46.5" customHeight="1">
      <c r="A162" s="3" t="s">
        <v>396</v>
      </c>
      <c r="B162" s="28" t="s">
        <v>299</v>
      </c>
      <c r="C162" s="4" t="s">
        <v>122</v>
      </c>
      <c r="D162" s="4" t="s">
        <v>150</v>
      </c>
      <c r="E162" s="9" t="s">
        <v>404</v>
      </c>
      <c r="F162" s="9" t="s">
        <v>206</v>
      </c>
      <c r="G162" s="29">
        <f>G163</f>
        <v>253.026</v>
      </c>
      <c r="H162" s="49"/>
    </row>
    <row r="163" spans="1:8" s="23" customFormat="1" ht="46.5" customHeight="1">
      <c r="A163" s="3" t="s">
        <v>400</v>
      </c>
      <c r="B163" s="28" t="s">
        <v>299</v>
      </c>
      <c r="C163" s="4" t="s">
        <v>122</v>
      </c>
      <c r="D163" s="4" t="s">
        <v>150</v>
      </c>
      <c r="E163" s="9" t="s">
        <v>404</v>
      </c>
      <c r="F163" s="9" t="s">
        <v>207</v>
      </c>
      <c r="G163" s="29">
        <f>'[1]приложение 6'!F201</f>
        <v>253.026</v>
      </c>
      <c r="H163" s="49"/>
    </row>
    <row r="164" spans="1:8" s="23" customFormat="1" ht="46.5" customHeight="1">
      <c r="A164" s="5" t="s">
        <v>162</v>
      </c>
      <c r="B164" s="28" t="s">
        <v>299</v>
      </c>
      <c r="C164" s="4" t="s">
        <v>122</v>
      </c>
      <c r="D164" s="4" t="s">
        <v>150</v>
      </c>
      <c r="E164" s="4" t="s">
        <v>163</v>
      </c>
      <c r="F164" s="9"/>
      <c r="G164" s="29">
        <f>G165</f>
        <v>2310.299</v>
      </c>
      <c r="H164" s="49"/>
    </row>
    <row r="165" spans="1:8" s="23" customFormat="1" ht="46.5" customHeight="1">
      <c r="A165" s="3" t="s">
        <v>402</v>
      </c>
      <c r="B165" s="28" t="s">
        <v>299</v>
      </c>
      <c r="C165" s="4" t="s">
        <v>122</v>
      </c>
      <c r="D165" s="4" t="s">
        <v>150</v>
      </c>
      <c r="E165" s="9" t="s">
        <v>403</v>
      </c>
      <c r="F165" s="9"/>
      <c r="G165" s="29">
        <f>G166</f>
        <v>2310.299</v>
      </c>
      <c r="H165" s="49"/>
    </row>
    <row r="166" spans="1:8" s="23" customFormat="1" ht="46.5" customHeight="1">
      <c r="A166" s="3" t="s">
        <v>401</v>
      </c>
      <c r="B166" s="28" t="s">
        <v>299</v>
      </c>
      <c r="C166" s="4" t="s">
        <v>122</v>
      </c>
      <c r="D166" s="4" t="s">
        <v>150</v>
      </c>
      <c r="E166" s="9" t="s">
        <v>399</v>
      </c>
      <c r="F166" s="9"/>
      <c r="G166" s="29">
        <f>G167</f>
        <v>2310.299</v>
      </c>
      <c r="H166" s="49"/>
    </row>
    <row r="167" spans="1:8" s="23" customFormat="1" ht="46.5" customHeight="1">
      <c r="A167" s="3" t="s">
        <v>211</v>
      </c>
      <c r="B167" s="28" t="s">
        <v>299</v>
      </c>
      <c r="C167" s="4" t="s">
        <v>122</v>
      </c>
      <c r="D167" s="4" t="s">
        <v>150</v>
      </c>
      <c r="E167" s="9" t="s">
        <v>399</v>
      </c>
      <c r="F167" s="9" t="s">
        <v>205</v>
      </c>
      <c r="G167" s="29">
        <f>G168</f>
        <v>2310.299</v>
      </c>
      <c r="H167" s="49"/>
    </row>
    <row r="168" spans="1:8" s="23" customFormat="1" ht="46.5" customHeight="1">
      <c r="A168" s="3" t="s">
        <v>396</v>
      </c>
      <c r="B168" s="28" t="s">
        <v>299</v>
      </c>
      <c r="C168" s="4" t="s">
        <v>122</v>
      </c>
      <c r="D168" s="4" t="s">
        <v>150</v>
      </c>
      <c r="E168" s="9" t="s">
        <v>399</v>
      </c>
      <c r="F168" s="9" t="s">
        <v>206</v>
      </c>
      <c r="G168" s="29">
        <f>G169</f>
        <v>2310.299</v>
      </c>
      <c r="H168" s="49"/>
    </row>
    <row r="169" spans="1:8" s="23" customFormat="1" ht="45.75" customHeight="1">
      <c r="A169" s="3" t="s">
        <v>400</v>
      </c>
      <c r="B169" s="28" t="s">
        <v>299</v>
      </c>
      <c r="C169" s="4" t="s">
        <v>122</v>
      </c>
      <c r="D169" s="4" t="s">
        <v>150</v>
      </c>
      <c r="E169" s="9" t="s">
        <v>399</v>
      </c>
      <c r="F169" s="9" t="s">
        <v>207</v>
      </c>
      <c r="G169" s="29">
        <f>'[1]приложение 6'!F207</f>
        <v>2310.299</v>
      </c>
      <c r="H169" s="49"/>
    </row>
    <row r="170" spans="1:8" s="23" customFormat="1" ht="61.5" customHeight="1" hidden="1">
      <c r="A170" s="36" t="s">
        <v>222</v>
      </c>
      <c r="B170" s="43" t="s">
        <v>299</v>
      </c>
      <c r="C170" s="28" t="s">
        <v>122</v>
      </c>
      <c r="D170" s="28" t="s">
        <v>150</v>
      </c>
      <c r="E170" s="43" t="s">
        <v>151</v>
      </c>
      <c r="F170" s="43"/>
      <c r="G170" s="29">
        <f>G171</f>
        <v>0</v>
      </c>
      <c r="H170" s="49"/>
    </row>
    <row r="171" spans="1:8" s="23" customFormat="1" ht="69" customHeight="1" hidden="1">
      <c r="A171" s="36" t="s">
        <v>227</v>
      </c>
      <c r="B171" s="28" t="s">
        <v>299</v>
      </c>
      <c r="C171" s="28" t="s">
        <v>122</v>
      </c>
      <c r="D171" s="28" t="s">
        <v>150</v>
      </c>
      <c r="E171" s="28" t="s">
        <v>169</v>
      </c>
      <c r="F171" s="28"/>
      <c r="G171" s="29">
        <f>G172</f>
        <v>0</v>
      </c>
      <c r="H171" s="49"/>
    </row>
    <row r="172" spans="1:8" s="23" customFormat="1" ht="47.25" customHeight="1" hidden="1">
      <c r="A172" s="27" t="s">
        <v>211</v>
      </c>
      <c r="B172" s="28" t="s">
        <v>299</v>
      </c>
      <c r="C172" s="28" t="s">
        <v>122</v>
      </c>
      <c r="D172" s="28" t="s">
        <v>150</v>
      </c>
      <c r="E172" s="28" t="s">
        <v>169</v>
      </c>
      <c r="F172" s="43" t="s">
        <v>205</v>
      </c>
      <c r="G172" s="29">
        <f>G173</f>
        <v>0</v>
      </c>
      <c r="H172" s="49"/>
    </row>
    <row r="173" spans="1:8" s="23" customFormat="1" ht="54.75" customHeight="1" hidden="1">
      <c r="A173" s="27" t="s">
        <v>212</v>
      </c>
      <c r="B173" s="28" t="s">
        <v>299</v>
      </c>
      <c r="C173" s="28" t="s">
        <v>122</v>
      </c>
      <c r="D173" s="28" t="s">
        <v>150</v>
      </c>
      <c r="E173" s="28" t="s">
        <v>169</v>
      </c>
      <c r="F173" s="43" t="s">
        <v>206</v>
      </c>
      <c r="G173" s="29">
        <f>G174</f>
        <v>0</v>
      </c>
      <c r="H173" s="49"/>
    </row>
    <row r="174" spans="1:8" s="23" customFormat="1" ht="57.75" customHeight="1" hidden="1">
      <c r="A174" s="27" t="s">
        <v>213</v>
      </c>
      <c r="B174" s="28" t="s">
        <v>299</v>
      </c>
      <c r="C174" s="28" t="s">
        <v>122</v>
      </c>
      <c r="D174" s="28" t="s">
        <v>150</v>
      </c>
      <c r="E174" s="28" t="s">
        <v>169</v>
      </c>
      <c r="F174" s="43" t="s">
        <v>207</v>
      </c>
      <c r="G174" s="29"/>
      <c r="H174" s="49"/>
    </row>
    <row r="175" spans="1:8" s="23" customFormat="1" ht="61.5" customHeight="1" hidden="1">
      <c r="A175" s="36" t="s">
        <v>162</v>
      </c>
      <c r="B175" s="28" t="s">
        <v>299</v>
      </c>
      <c r="C175" s="28" t="s">
        <v>122</v>
      </c>
      <c r="D175" s="28" t="s">
        <v>150</v>
      </c>
      <c r="E175" s="28" t="s">
        <v>163</v>
      </c>
      <c r="F175" s="21"/>
      <c r="G175" s="29">
        <f>G176</f>
        <v>11086.96645</v>
      </c>
      <c r="H175" s="49"/>
    </row>
    <row r="176" spans="1:8" s="23" customFormat="1" ht="69" customHeight="1">
      <c r="A176" s="36" t="s">
        <v>270</v>
      </c>
      <c r="B176" s="28" t="s">
        <v>299</v>
      </c>
      <c r="C176" s="28" t="s">
        <v>122</v>
      </c>
      <c r="D176" s="28" t="s">
        <v>150</v>
      </c>
      <c r="E176" s="28" t="s">
        <v>199</v>
      </c>
      <c r="F176" s="43"/>
      <c r="G176" s="29">
        <f>G177+G181</f>
        <v>11086.96645</v>
      </c>
      <c r="H176" s="49"/>
    </row>
    <row r="177" spans="1:8" s="23" customFormat="1" ht="0.75" customHeight="1" hidden="1">
      <c r="A177" s="36" t="s">
        <v>272</v>
      </c>
      <c r="B177" s="28" t="s">
        <v>299</v>
      </c>
      <c r="C177" s="28" t="s">
        <v>122</v>
      </c>
      <c r="D177" s="28" t="s">
        <v>150</v>
      </c>
      <c r="E177" s="28" t="s">
        <v>271</v>
      </c>
      <c r="F177" s="21"/>
      <c r="G177" s="29">
        <f>G178</f>
        <v>0</v>
      </c>
      <c r="H177" s="49"/>
    </row>
    <row r="178" spans="1:8" s="23" customFormat="1" ht="62.25" customHeight="1" hidden="1">
      <c r="A178" s="27" t="s">
        <v>211</v>
      </c>
      <c r="B178" s="28" t="s">
        <v>299</v>
      </c>
      <c r="C178" s="28" t="s">
        <v>122</v>
      </c>
      <c r="D178" s="28" t="s">
        <v>150</v>
      </c>
      <c r="E178" s="28" t="s">
        <v>271</v>
      </c>
      <c r="F178" s="28" t="s">
        <v>205</v>
      </c>
      <c r="G178" s="29">
        <f>G179</f>
        <v>0</v>
      </c>
      <c r="H178" s="49"/>
    </row>
    <row r="179" spans="1:8" s="23" customFormat="1" ht="52.5" customHeight="1" hidden="1">
      <c r="A179" s="27" t="s">
        <v>212</v>
      </c>
      <c r="B179" s="28" t="s">
        <v>299</v>
      </c>
      <c r="C179" s="28" t="s">
        <v>122</v>
      </c>
      <c r="D179" s="28" t="s">
        <v>150</v>
      </c>
      <c r="E179" s="28" t="s">
        <v>271</v>
      </c>
      <c r="F179" s="28" t="s">
        <v>206</v>
      </c>
      <c r="G179" s="29">
        <f>G180</f>
        <v>0</v>
      </c>
      <c r="H179" s="49"/>
    </row>
    <row r="180" spans="1:8" s="23" customFormat="1" ht="58.5" customHeight="1" hidden="1">
      <c r="A180" s="27" t="s">
        <v>213</v>
      </c>
      <c r="B180" s="28" t="s">
        <v>299</v>
      </c>
      <c r="C180" s="28" t="s">
        <v>122</v>
      </c>
      <c r="D180" s="28" t="s">
        <v>150</v>
      </c>
      <c r="E180" s="28" t="s">
        <v>271</v>
      </c>
      <c r="F180" s="28" t="s">
        <v>207</v>
      </c>
      <c r="G180" s="29"/>
      <c r="H180" s="49"/>
    </row>
    <row r="181" spans="1:8" s="23" customFormat="1" ht="63.75" customHeight="1">
      <c r="A181" s="36" t="s">
        <v>273</v>
      </c>
      <c r="B181" s="28" t="s">
        <v>299</v>
      </c>
      <c r="C181" s="28" t="s">
        <v>122</v>
      </c>
      <c r="D181" s="28" t="s">
        <v>150</v>
      </c>
      <c r="E181" s="28" t="s">
        <v>235</v>
      </c>
      <c r="F181" s="28"/>
      <c r="G181" s="29">
        <f>G182</f>
        <v>11086.96645</v>
      </c>
      <c r="H181" s="49"/>
    </row>
    <row r="182" spans="1:8" s="23" customFormat="1" ht="58.5" customHeight="1">
      <c r="A182" s="27" t="s">
        <v>211</v>
      </c>
      <c r="B182" s="28" t="s">
        <v>299</v>
      </c>
      <c r="C182" s="28" t="s">
        <v>122</v>
      </c>
      <c r="D182" s="28" t="s">
        <v>150</v>
      </c>
      <c r="E182" s="28" t="s">
        <v>235</v>
      </c>
      <c r="F182" s="43" t="s">
        <v>205</v>
      </c>
      <c r="G182" s="29">
        <f>G183</f>
        <v>11086.96645</v>
      </c>
      <c r="H182" s="49"/>
    </row>
    <row r="183" spans="1:8" s="23" customFormat="1" ht="58.5" customHeight="1">
      <c r="A183" s="27" t="s">
        <v>212</v>
      </c>
      <c r="B183" s="28" t="s">
        <v>299</v>
      </c>
      <c r="C183" s="28" t="s">
        <v>122</v>
      </c>
      <c r="D183" s="28" t="s">
        <v>150</v>
      </c>
      <c r="E183" s="28" t="s">
        <v>235</v>
      </c>
      <c r="F183" s="43" t="s">
        <v>206</v>
      </c>
      <c r="G183" s="29">
        <f>G184</f>
        <v>11086.96645</v>
      </c>
      <c r="H183" s="49"/>
    </row>
    <row r="184" spans="1:8" s="23" customFormat="1" ht="61.5" customHeight="1">
      <c r="A184" s="3" t="s">
        <v>395</v>
      </c>
      <c r="B184" s="28" t="s">
        <v>299</v>
      </c>
      <c r="C184" s="28" t="s">
        <v>122</v>
      </c>
      <c r="D184" s="28" t="s">
        <v>150</v>
      </c>
      <c r="E184" s="28" t="s">
        <v>235</v>
      </c>
      <c r="F184" s="43" t="s">
        <v>229</v>
      </c>
      <c r="G184" s="29">
        <f>'[1]приложение 6'!F217</f>
        <v>11086.96645</v>
      </c>
      <c r="H184" s="49"/>
    </row>
    <row r="185" spans="1:8" s="23" customFormat="1" ht="30.75" customHeight="1">
      <c r="A185" s="5" t="s">
        <v>222</v>
      </c>
      <c r="B185" s="28" t="s">
        <v>299</v>
      </c>
      <c r="C185" s="4" t="s">
        <v>122</v>
      </c>
      <c r="D185" s="4" t="s">
        <v>150</v>
      </c>
      <c r="E185" s="9" t="s">
        <v>151</v>
      </c>
      <c r="F185" s="9"/>
      <c r="G185" s="29">
        <f>G188</f>
        <v>1440</v>
      </c>
      <c r="H185" s="49"/>
    </row>
    <row r="186" spans="1:8" s="23" customFormat="1" ht="67.5" customHeight="1" hidden="1">
      <c r="A186" s="157" t="s">
        <v>82</v>
      </c>
      <c r="B186" s="28" t="s">
        <v>299</v>
      </c>
      <c r="C186" s="4" t="s">
        <v>122</v>
      </c>
      <c r="D186" s="4" t="s">
        <v>150</v>
      </c>
      <c r="E186" s="4" t="s">
        <v>169</v>
      </c>
      <c r="F186" s="4"/>
      <c r="G186" s="29"/>
      <c r="H186" s="49"/>
    </row>
    <row r="187" spans="1:8" s="23" customFormat="1" ht="32.25" customHeight="1" hidden="1">
      <c r="A187" s="3" t="s">
        <v>211</v>
      </c>
      <c r="B187" s="28" t="s">
        <v>299</v>
      </c>
      <c r="C187" s="4" t="s">
        <v>122</v>
      </c>
      <c r="D187" s="4" t="s">
        <v>150</v>
      </c>
      <c r="E187" s="4" t="s">
        <v>169</v>
      </c>
      <c r="F187" s="9" t="s">
        <v>205</v>
      </c>
      <c r="G187" s="29"/>
      <c r="H187" s="49"/>
    </row>
    <row r="188" spans="1:8" s="23" customFormat="1" ht="57" customHeight="1">
      <c r="A188" s="157" t="s">
        <v>82</v>
      </c>
      <c r="B188" s="28" t="s">
        <v>299</v>
      </c>
      <c r="C188" s="4" t="s">
        <v>122</v>
      </c>
      <c r="D188" s="4" t="s">
        <v>150</v>
      </c>
      <c r="E188" s="4" t="s">
        <v>152</v>
      </c>
      <c r="F188" s="9"/>
      <c r="G188" s="29">
        <f>G189+G193</f>
        <v>1440</v>
      </c>
      <c r="H188" s="49"/>
    </row>
    <row r="189" spans="1:8" s="23" customFormat="1" ht="32.25" customHeight="1">
      <c r="A189" s="3" t="s">
        <v>400</v>
      </c>
      <c r="B189" s="28" t="s">
        <v>299</v>
      </c>
      <c r="C189" s="4" t="s">
        <v>122</v>
      </c>
      <c r="D189" s="4" t="s">
        <v>150</v>
      </c>
      <c r="E189" s="4" t="s">
        <v>152</v>
      </c>
      <c r="F189" s="9" t="s">
        <v>205</v>
      </c>
      <c r="G189" s="29">
        <f>G190</f>
        <v>1035</v>
      </c>
      <c r="H189" s="49"/>
    </row>
    <row r="190" spans="1:8" s="23" customFormat="1" ht="32.25" customHeight="1">
      <c r="A190" s="10" t="s">
        <v>217</v>
      </c>
      <c r="B190" s="28" t="s">
        <v>299</v>
      </c>
      <c r="C190" s="4" t="s">
        <v>122</v>
      </c>
      <c r="D190" s="4" t="s">
        <v>150</v>
      </c>
      <c r="E190" s="4" t="s">
        <v>152</v>
      </c>
      <c r="F190" s="9" t="s">
        <v>206</v>
      </c>
      <c r="G190" s="29">
        <f>G192+G191</f>
        <v>1035</v>
      </c>
      <c r="H190" s="49"/>
    </row>
    <row r="191" spans="1:8" s="23" customFormat="1" ht="32.25" customHeight="1">
      <c r="A191" s="3" t="s">
        <v>395</v>
      </c>
      <c r="B191" s="28" t="s">
        <v>299</v>
      </c>
      <c r="C191" s="4" t="s">
        <v>122</v>
      </c>
      <c r="D191" s="4" t="s">
        <v>150</v>
      </c>
      <c r="E191" s="4" t="s">
        <v>152</v>
      </c>
      <c r="F191" s="9" t="s">
        <v>229</v>
      </c>
      <c r="G191" s="29">
        <f>'[1]приложение 6'!F224</f>
        <v>810</v>
      </c>
      <c r="H191" s="49"/>
    </row>
    <row r="192" spans="1:8" s="23" customFormat="1" ht="32.25" customHeight="1">
      <c r="A192" s="10" t="s">
        <v>238</v>
      </c>
      <c r="B192" s="28" t="s">
        <v>299</v>
      </c>
      <c r="C192" s="4" t="s">
        <v>122</v>
      </c>
      <c r="D192" s="4" t="s">
        <v>150</v>
      </c>
      <c r="E192" s="4" t="s">
        <v>152</v>
      </c>
      <c r="F192" s="9" t="s">
        <v>207</v>
      </c>
      <c r="G192" s="29">
        <f>'приложение 6'!F228</f>
        <v>225</v>
      </c>
      <c r="H192" s="49"/>
    </row>
    <row r="193" spans="1:8" s="23" customFormat="1" ht="54.75" customHeight="1">
      <c r="A193" s="3" t="s">
        <v>251</v>
      </c>
      <c r="B193" s="28" t="s">
        <v>299</v>
      </c>
      <c r="C193" s="4" t="s">
        <v>122</v>
      </c>
      <c r="D193" s="4" t="s">
        <v>150</v>
      </c>
      <c r="E193" s="4" t="s">
        <v>152</v>
      </c>
      <c r="F193" s="9" t="s">
        <v>214</v>
      </c>
      <c r="G193" s="29">
        <f>G194</f>
        <v>405</v>
      </c>
      <c r="H193" s="49"/>
    </row>
    <row r="194" spans="1:8" s="23" customFormat="1" ht="54.75" customHeight="1">
      <c r="A194" s="3" t="s">
        <v>213</v>
      </c>
      <c r="B194" s="28" t="s">
        <v>299</v>
      </c>
      <c r="C194" s="4" t="s">
        <v>122</v>
      </c>
      <c r="D194" s="4" t="s">
        <v>150</v>
      </c>
      <c r="E194" s="4" t="s">
        <v>152</v>
      </c>
      <c r="F194" s="9" t="s">
        <v>237</v>
      </c>
      <c r="G194" s="29">
        <f>'приложение 6'!F230</f>
        <v>405</v>
      </c>
      <c r="H194" s="49"/>
    </row>
    <row r="195" spans="1:9" s="23" customFormat="1" ht="15.75">
      <c r="A195" s="42" t="s">
        <v>155</v>
      </c>
      <c r="B195" s="21" t="s">
        <v>299</v>
      </c>
      <c r="C195" s="21" t="s">
        <v>122</v>
      </c>
      <c r="D195" s="21" t="s">
        <v>128</v>
      </c>
      <c r="E195" s="21"/>
      <c r="F195" s="21"/>
      <c r="G195" s="39">
        <f>G208+G202+G196</f>
        <v>2083.50502</v>
      </c>
      <c r="H195" s="49"/>
      <c r="I195" s="203"/>
    </row>
    <row r="196" spans="1:8" s="23" customFormat="1" ht="47.25">
      <c r="A196" s="5" t="s">
        <v>415</v>
      </c>
      <c r="B196" s="28" t="s">
        <v>299</v>
      </c>
      <c r="C196" s="4" t="s">
        <v>122</v>
      </c>
      <c r="D196" s="4" t="s">
        <v>128</v>
      </c>
      <c r="E196" s="4" t="s">
        <v>411</v>
      </c>
      <c r="F196" s="4"/>
      <c r="G196" s="29">
        <f>G197</f>
        <v>42.00502</v>
      </c>
      <c r="H196" s="49"/>
    </row>
    <row r="197" spans="1:8" s="23" customFormat="1" ht="31.5">
      <c r="A197" s="3" t="s">
        <v>413</v>
      </c>
      <c r="B197" s="28" t="s">
        <v>299</v>
      </c>
      <c r="C197" s="4" t="s">
        <v>122</v>
      </c>
      <c r="D197" s="4" t="s">
        <v>128</v>
      </c>
      <c r="E197" s="4" t="s">
        <v>412</v>
      </c>
      <c r="F197" s="4"/>
      <c r="G197" s="29">
        <f>G198</f>
        <v>42.00502</v>
      </c>
      <c r="H197" s="49"/>
    </row>
    <row r="198" spans="1:8" s="23" customFormat="1" ht="78.75">
      <c r="A198" s="3" t="s">
        <v>414</v>
      </c>
      <c r="B198" s="28" t="s">
        <v>299</v>
      </c>
      <c r="C198" s="4" t="s">
        <v>122</v>
      </c>
      <c r="D198" s="4" t="s">
        <v>128</v>
      </c>
      <c r="E198" s="4" t="s">
        <v>410</v>
      </c>
      <c r="F198" s="4"/>
      <c r="G198" s="29">
        <f>G199</f>
        <v>42.00502</v>
      </c>
      <c r="H198" s="49"/>
    </row>
    <row r="199" spans="1:8" s="23" customFormat="1" ht="15.75">
      <c r="A199" s="3" t="s">
        <v>211</v>
      </c>
      <c r="B199" s="28" t="s">
        <v>299</v>
      </c>
      <c r="C199" s="4" t="s">
        <v>122</v>
      </c>
      <c r="D199" s="4" t="s">
        <v>128</v>
      </c>
      <c r="E199" s="4" t="s">
        <v>410</v>
      </c>
      <c r="F199" s="4" t="s">
        <v>205</v>
      </c>
      <c r="G199" s="29">
        <f>G200</f>
        <v>42.00502</v>
      </c>
      <c r="H199" s="49"/>
    </row>
    <row r="200" spans="1:8" s="23" customFormat="1" ht="47.25">
      <c r="A200" s="3" t="s">
        <v>251</v>
      </c>
      <c r="B200" s="28" t="s">
        <v>299</v>
      </c>
      <c r="C200" s="4" t="s">
        <v>122</v>
      </c>
      <c r="D200" s="4" t="s">
        <v>128</v>
      </c>
      <c r="E200" s="4" t="s">
        <v>410</v>
      </c>
      <c r="F200" s="4" t="s">
        <v>206</v>
      </c>
      <c r="G200" s="29">
        <f>G201</f>
        <v>42.00502</v>
      </c>
      <c r="H200" s="49"/>
    </row>
    <row r="201" spans="1:8" s="23" customFormat="1" ht="47.25">
      <c r="A201" s="3" t="s">
        <v>213</v>
      </c>
      <c r="B201" s="28" t="s">
        <v>299</v>
      </c>
      <c r="C201" s="4" t="s">
        <v>122</v>
      </c>
      <c r="D201" s="4" t="s">
        <v>128</v>
      </c>
      <c r="E201" s="4" t="s">
        <v>410</v>
      </c>
      <c r="F201" s="4" t="s">
        <v>207</v>
      </c>
      <c r="G201" s="29">
        <f>'[1]приложение 6'!F249</f>
        <v>42.00502</v>
      </c>
      <c r="H201" s="49"/>
    </row>
    <row r="202" spans="1:8" s="23" customFormat="1" ht="15.75">
      <c r="A202" s="5" t="s">
        <v>162</v>
      </c>
      <c r="B202" s="28" t="s">
        <v>299</v>
      </c>
      <c r="C202" s="4" t="s">
        <v>122</v>
      </c>
      <c r="D202" s="4" t="s">
        <v>128</v>
      </c>
      <c r="E202" s="4" t="s">
        <v>163</v>
      </c>
      <c r="F202" s="4"/>
      <c r="G202" s="29">
        <f>G203</f>
        <v>630</v>
      </c>
      <c r="H202" s="49"/>
    </row>
    <row r="203" spans="1:8" s="23" customFormat="1" ht="63">
      <c r="A203" s="3" t="s">
        <v>402</v>
      </c>
      <c r="B203" s="28" t="s">
        <v>299</v>
      </c>
      <c r="C203" s="4" t="s">
        <v>122</v>
      </c>
      <c r="D203" s="4" t="s">
        <v>128</v>
      </c>
      <c r="E203" s="9" t="s">
        <v>403</v>
      </c>
      <c r="F203" s="4"/>
      <c r="G203" s="29">
        <f>G204</f>
        <v>630</v>
      </c>
      <c r="H203" s="49"/>
    </row>
    <row r="204" spans="1:8" s="23" customFormat="1" ht="47.25">
      <c r="A204" s="3" t="s">
        <v>401</v>
      </c>
      <c r="B204" s="28" t="s">
        <v>299</v>
      </c>
      <c r="C204" s="4" t="s">
        <v>122</v>
      </c>
      <c r="D204" s="4" t="s">
        <v>128</v>
      </c>
      <c r="E204" s="9" t="s">
        <v>399</v>
      </c>
      <c r="F204" s="4"/>
      <c r="G204" s="29">
        <f>G205</f>
        <v>630</v>
      </c>
      <c r="H204" s="49"/>
    </row>
    <row r="205" spans="1:8" s="23" customFormat="1" ht="15.75">
      <c r="A205" s="3" t="s">
        <v>211</v>
      </c>
      <c r="B205" s="28" t="s">
        <v>299</v>
      </c>
      <c r="C205" s="4" t="s">
        <v>122</v>
      </c>
      <c r="D205" s="4" t="s">
        <v>128</v>
      </c>
      <c r="E205" s="9" t="s">
        <v>399</v>
      </c>
      <c r="F205" s="4" t="s">
        <v>205</v>
      </c>
      <c r="G205" s="29">
        <f>G206</f>
        <v>630</v>
      </c>
      <c r="H205" s="49"/>
    </row>
    <row r="206" spans="1:8" s="23" customFormat="1" ht="47.25">
      <c r="A206" s="3" t="s">
        <v>251</v>
      </c>
      <c r="B206" s="28" t="s">
        <v>299</v>
      </c>
      <c r="C206" s="4" t="s">
        <v>122</v>
      </c>
      <c r="D206" s="4" t="s">
        <v>128</v>
      </c>
      <c r="E206" s="9" t="s">
        <v>399</v>
      </c>
      <c r="F206" s="4" t="s">
        <v>206</v>
      </c>
      <c r="G206" s="29">
        <f>G207</f>
        <v>630</v>
      </c>
      <c r="H206" s="49"/>
    </row>
    <row r="207" spans="1:8" s="23" customFormat="1" ht="47.25">
      <c r="A207" s="3" t="s">
        <v>213</v>
      </c>
      <c r="B207" s="28" t="s">
        <v>299</v>
      </c>
      <c r="C207" s="4" t="s">
        <v>122</v>
      </c>
      <c r="D207" s="4" t="s">
        <v>128</v>
      </c>
      <c r="E207" s="9" t="s">
        <v>399</v>
      </c>
      <c r="F207" s="4" t="s">
        <v>207</v>
      </c>
      <c r="G207" s="29">
        <f>'[1]приложение 6'!F255</f>
        <v>630</v>
      </c>
      <c r="H207" s="49"/>
    </row>
    <row r="208" spans="1:8" s="23" customFormat="1" ht="31.5">
      <c r="A208" s="36" t="s">
        <v>222</v>
      </c>
      <c r="B208" s="28" t="s">
        <v>299</v>
      </c>
      <c r="C208" s="28" t="s">
        <v>122</v>
      </c>
      <c r="D208" s="28" t="s">
        <v>128</v>
      </c>
      <c r="E208" s="28" t="s">
        <v>151</v>
      </c>
      <c r="F208" s="28"/>
      <c r="G208" s="29">
        <f>G209+G220+G216</f>
        <v>1411.5</v>
      </c>
      <c r="H208" s="49"/>
    </row>
    <row r="209" spans="1:8" s="23" customFormat="1" ht="111" customHeight="1">
      <c r="A209" s="3" t="s">
        <v>76</v>
      </c>
      <c r="B209" s="28" t="s">
        <v>299</v>
      </c>
      <c r="C209" s="28" t="s">
        <v>122</v>
      </c>
      <c r="D209" s="28" t="s">
        <v>128</v>
      </c>
      <c r="E209" s="28" t="s">
        <v>160</v>
      </c>
      <c r="F209" s="28"/>
      <c r="G209" s="29">
        <f>G210+G213</f>
        <v>1411.5</v>
      </c>
      <c r="H209" s="49"/>
    </row>
    <row r="210" spans="1:8" s="23" customFormat="1" ht="63">
      <c r="A210" s="27" t="s">
        <v>300</v>
      </c>
      <c r="B210" s="28" t="s">
        <v>299</v>
      </c>
      <c r="C210" s="28" t="s">
        <v>122</v>
      </c>
      <c r="D210" s="28" t="s">
        <v>128</v>
      </c>
      <c r="E210" s="28" t="s">
        <v>160</v>
      </c>
      <c r="F210" s="28" t="s">
        <v>201</v>
      </c>
      <c r="G210" s="29">
        <f>G211</f>
        <v>14</v>
      </c>
      <c r="H210" s="49"/>
    </row>
    <row r="211" spans="1:8" s="23" customFormat="1" ht="15.75">
      <c r="A211" s="27" t="s">
        <v>208</v>
      </c>
      <c r="B211" s="28" t="s">
        <v>299</v>
      </c>
      <c r="C211" s="28" t="s">
        <v>122</v>
      </c>
      <c r="D211" s="28" t="s">
        <v>128</v>
      </c>
      <c r="E211" s="28" t="s">
        <v>160</v>
      </c>
      <c r="F211" s="28" t="s">
        <v>202</v>
      </c>
      <c r="G211" s="29">
        <f>G212</f>
        <v>14</v>
      </c>
      <c r="H211" s="49"/>
    </row>
    <row r="212" spans="1:8" s="23" customFormat="1" ht="47.25">
      <c r="A212" s="27" t="s">
        <v>210</v>
      </c>
      <c r="B212" s="28" t="s">
        <v>299</v>
      </c>
      <c r="C212" s="28" t="s">
        <v>122</v>
      </c>
      <c r="D212" s="28" t="s">
        <v>128</v>
      </c>
      <c r="E212" s="28" t="s">
        <v>160</v>
      </c>
      <c r="F212" s="28" t="s">
        <v>204</v>
      </c>
      <c r="G212" s="29">
        <f>'[1]приложение 6'!F260</f>
        <v>14</v>
      </c>
      <c r="H212" s="49"/>
    </row>
    <row r="213" spans="1:8" s="23" customFormat="1" ht="15.75">
      <c r="A213" s="27" t="s">
        <v>211</v>
      </c>
      <c r="B213" s="28" t="s">
        <v>299</v>
      </c>
      <c r="C213" s="28" t="s">
        <v>122</v>
      </c>
      <c r="D213" s="28" t="s">
        <v>128</v>
      </c>
      <c r="E213" s="28" t="s">
        <v>160</v>
      </c>
      <c r="F213" s="43" t="s">
        <v>205</v>
      </c>
      <c r="G213" s="29">
        <f>G214</f>
        <v>1397.5</v>
      </c>
      <c r="H213" s="49"/>
    </row>
    <row r="214" spans="1:8" s="23" customFormat="1" ht="47.25">
      <c r="A214" s="27" t="s">
        <v>212</v>
      </c>
      <c r="B214" s="28" t="s">
        <v>299</v>
      </c>
      <c r="C214" s="28" t="s">
        <v>122</v>
      </c>
      <c r="D214" s="28" t="s">
        <v>128</v>
      </c>
      <c r="E214" s="28" t="s">
        <v>160</v>
      </c>
      <c r="F214" s="43" t="s">
        <v>206</v>
      </c>
      <c r="G214" s="29">
        <f>G215</f>
        <v>1397.5</v>
      </c>
      <c r="H214" s="49"/>
    </row>
    <row r="215" spans="1:8" s="23" customFormat="1" ht="45.75" customHeight="1">
      <c r="A215" s="27" t="s">
        <v>213</v>
      </c>
      <c r="B215" s="28" t="s">
        <v>299</v>
      </c>
      <c r="C215" s="28" t="s">
        <v>122</v>
      </c>
      <c r="D215" s="28" t="s">
        <v>128</v>
      </c>
      <c r="E215" s="28" t="s">
        <v>160</v>
      </c>
      <c r="F215" s="43" t="s">
        <v>207</v>
      </c>
      <c r="G215" s="29">
        <f>'приложение 6'!F266</f>
        <v>1397.5</v>
      </c>
      <c r="H215" s="49"/>
    </row>
    <row r="216" spans="1:8" s="23" customFormat="1" ht="0.75" customHeight="1" hidden="1">
      <c r="A216" s="157" t="s">
        <v>348</v>
      </c>
      <c r="B216" s="28" t="s">
        <v>299</v>
      </c>
      <c r="C216" s="4" t="s">
        <v>122</v>
      </c>
      <c r="D216" s="4" t="s">
        <v>128</v>
      </c>
      <c r="E216" s="4" t="s">
        <v>349</v>
      </c>
      <c r="F216" s="9"/>
      <c r="G216" s="29">
        <f>G217</f>
        <v>0</v>
      </c>
      <c r="H216" s="49"/>
    </row>
    <row r="217" spans="1:8" s="23" customFormat="1" ht="15.75" hidden="1">
      <c r="A217" s="3" t="s">
        <v>211</v>
      </c>
      <c r="B217" s="28" t="s">
        <v>299</v>
      </c>
      <c r="C217" s="4" t="s">
        <v>122</v>
      </c>
      <c r="D217" s="4" t="s">
        <v>128</v>
      </c>
      <c r="E217" s="4" t="s">
        <v>349</v>
      </c>
      <c r="F217" s="9" t="s">
        <v>205</v>
      </c>
      <c r="G217" s="29">
        <f>G218</f>
        <v>0</v>
      </c>
      <c r="H217" s="49"/>
    </row>
    <row r="218" spans="1:8" s="23" customFormat="1" ht="47.25" hidden="1">
      <c r="A218" s="3" t="s">
        <v>212</v>
      </c>
      <c r="B218" s="28" t="s">
        <v>299</v>
      </c>
      <c r="C218" s="4" t="s">
        <v>122</v>
      </c>
      <c r="D218" s="4" t="s">
        <v>128</v>
      </c>
      <c r="E218" s="4" t="s">
        <v>349</v>
      </c>
      <c r="F218" s="9" t="s">
        <v>206</v>
      </c>
      <c r="G218" s="29">
        <f>G219</f>
        <v>0</v>
      </c>
      <c r="H218" s="49"/>
    </row>
    <row r="219" spans="1:8" s="23" customFormat="1" ht="45" customHeight="1" hidden="1">
      <c r="A219" s="3" t="s">
        <v>213</v>
      </c>
      <c r="B219" s="28" t="s">
        <v>299</v>
      </c>
      <c r="C219" s="4" t="s">
        <v>122</v>
      </c>
      <c r="D219" s="4" t="s">
        <v>128</v>
      </c>
      <c r="E219" s="4" t="s">
        <v>349</v>
      </c>
      <c r="F219" s="9" t="s">
        <v>207</v>
      </c>
      <c r="G219" s="29">
        <f>1000-1000</f>
        <v>0</v>
      </c>
      <c r="H219" s="49"/>
    </row>
    <row r="220" spans="1:8" s="23" customFormat="1" ht="110.25" hidden="1">
      <c r="A220" s="27" t="s">
        <v>291</v>
      </c>
      <c r="B220" s="28" t="s">
        <v>299</v>
      </c>
      <c r="C220" s="28" t="s">
        <v>122</v>
      </c>
      <c r="D220" s="28" t="s">
        <v>128</v>
      </c>
      <c r="E220" s="28" t="s">
        <v>287</v>
      </c>
      <c r="F220" s="43"/>
      <c r="G220" s="29">
        <f>G221+G225</f>
        <v>0</v>
      </c>
      <c r="H220" s="49"/>
    </row>
    <row r="221" spans="1:8" s="23" customFormat="1" ht="78.75" hidden="1">
      <c r="A221" s="27" t="s">
        <v>290</v>
      </c>
      <c r="B221" s="28" t="s">
        <v>299</v>
      </c>
      <c r="C221" s="28" t="s">
        <v>122</v>
      </c>
      <c r="D221" s="28" t="s">
        <v>128</v>
      </c>
      <c r="E221" s="28" t="s">
        <v>289</v>
      </c>
      <c r="F221" s="43"/>
      <c r="G221" s="29">
        <f>G222</f>
        <v>0</v>
      </c>
      <c r="H221" s="49"/>
    </row>
    <row r="222" spans="1:8" s="23" customFormat="1" ht="47.25" hidden="1">
      <c r="A222" s="27" t="s">
        <v>292</v>
      </c>
      <c r="B222" s="28" t="s">
        <v>299</v>
      </c>
      <c r="C222" s="28" t="s">
        <v>122</v>
      </c>
      <c r="D222" s="28" t="s">
        <v>128</v>
      </c>
      <c r="E222" s="28" t="s">
        <v>289</v>
      </c>
      <c r="F222" s="43" t="s">
        <v>205</v>
      </c>
      <c r="G222" s="29">
        <f>G223</f>
        <v>0</v>
      </c>
      <c r="H222" s="49"/>
    </row>
    <row r="223" spans="1:8" s="23" customFormat="1" ht="15.75" hidden="1">
      <c r="A223" s="27" t="s">
        <v>211</v>
      </c>
      <c r="B223" s="28" t="s">
        <v>299</v>
      </c>
      <c r="C223" s="28" t="s">
        <v>122</v>
      </c>
      <c r="D223" s="28" t="s">
        <v>128</v>
      </c>
      <c r="E223" s="28" t="s">
        <v>289</v>
      </c>
      <c r="F223" s="43" t="s">
        <v>206</v>
      </c>
      <c r="G223" s="29">
        <f>G224</f>
        <v>0</v>
      </c>
      <c r="H223" s="49"/>
    </row>
    <row r="224" spans="1:8" s="23" customFormat="1" ht="47.25" hidden="1">
      <c r="A224" s="27" t="s">
        <v>251</v>
      </c>
      <c r="B224" s="28" t="s">
        <v>299</v>
      </c>
      <c r="C224" s="28" t="s">
        <v>122</v>
      </c>
      <c r="D224" s="28" t="s">
        <v>128</v>
      </c>
      <c r="E224" s="28" t="s">
        <v>289</v>
      </c>
      <c r="F224" s="43" t="s">
        <v>207</v>
      </c>
      <c r="G224" s="29"/>
      <c r="H224" s="49"/>
    </row>
    <row r="225" spans="1:8" s="23" customFormat="1" ht="47.25" hidden="1">
      <c r="A225" s="27" t="s">
        <v>286</v>
      </c>
      <c r="B225" s="28" t="s">
        <v>299</v>
      </c>
      <c r="C225" s="28" t="s">
        <v>122</v>
      </c>
      <c r="D225" s="28" t="s">
        <v>128</v>
      </c>
      <c r="E225" s="28" t="s">
        <v>288</v>
      </c>
      <c r="F225" s="43"/>
      <c r="G225" s="29">
        <f>G226</f>
        <v>0</v>
      </c>
      <c r="H225" s="49"/>
    </row>
    <row r="226" spans="1:8" s="23" customFormat="1" ht="15.75" hidden="1">
      <c r="A226" s="27" t="s">
        <v>211</v>
      </c>
      <c r="B226" s="28" t="s">
        <v>299</v>
      </c>
      <c r="C226" s="28" t="s">
        <v>122</v>
      </c>
      <c r="D226" s="28" t="s">
        <v>128</v>
      </c>
      <c r="E226" s="28" t="s">
        <v>288</v>
      </c>
      <c r="F226" s="43" t="s">
        <v>205</v>
      </c>
      <c r="G226" s="29">
        <f>G227</f>
        <v>0</v>
      </c>
      <c r="H226" s="49"/>
    </row>
    <row r="227" spans="1:8" s="23" customFormat="1" ht="47.25" hidden="1">
      <c r="A227" s="27" t="s">
        <v>251</v>
      </c>
      <c r="B227" s="28" t="s">
        <v>299</v>
      </c>
      <c r="C227" s="28" t="s">
        <v>122</v>
      </c>
      <c r="D227" s="28" t="s">
        <v>128</v>
      </c>
      <c r="E227" s="28" t="s">
        <v>288</v>
      </c>
      <c r="F227" s="43" t="s">
        <v>206</v>
      </c>
      <c r="G227" s="29">
        <f>G228</f>
        <v>0</v>
      </c>
      <c r="H227" s="49"/>
    </row>
    <row r="228" spans="1:8" s="23" customFormat="1" ht="47.25" hidden="1">
      <c r="A228" s="27" t="s">
        <v>213</v>
      </c>
      <c r="B228" s="28" t="s">
        <v>299</v>
      </c>
      <c r="C228" s="28" t="s">
        <v>122</v>
      </c>
      <c r="D228" s="28" t="s">
        <v>128</v>
      </c>
      <c r="E228" s="28" t="s">
        <v>288</v>
      </c>
      <c r="F228" s="43" t="s">
        <v>207</v>
      </c>
      <c r="G228" s="29"/>
      <c r="H228" s="49"/>
    </row>
    <row r="229" spans="1:8" s="23" customFormat="1" ht="15.75">
      <c r="A229" s="42" t="s">
        <v>157</v>
      </c>
      <c r="B229" s="21" t="s">
        <v>299</v>
      </c>
      <c r="C229" s="21" t="s">
        <v>158</v>
      </c>
      <c r="D229" s="21"/>
      <c r="E229" s="21"/>
      <c r="F229" s="21"/>
      <c r="G229" s="39">
        <f>G230+G261+G309+G326</f>
        <v>30442.971540000002</v>
      </c>
      <c r="H229" s="50"/>
    </row>
    <row r="230" spans="1:8" s="23" customFormat="1" ht="13.5" customHeight="1">
      <c r="A230" s="42" t="s">
        <v>159</v>
      </c>
      <c r="B230" s="21" t="s">
        <v>299</v>
      </c>
      <c r="C230" s="21" t="s">
        <v>158</v>
      </c>
      <c r="D230" s="21" t="s">
        <v>111</v>
      </c>
      <c r="E230" s="21"/>
      <c r="F230" s="21"/>
      <c r="G230" s="39">
        <f>G241+G251+G231</f>
        <v>3608.74</v>
      </c>
      <c r="H230" s="50"/>
    </row>
    <row r="231" spans="1:8" s="23" customFormat="1" ht="15.75" hidden="1">
      <c r="A231" s="36" t="s">
        <v>255</v>
      </c>
      <c r="B231" s="28" t="s">
        <v>299</v>
      </c>
      <c r="C231" s="28" t="s">
        <v>158</v>
      </c>
      <c r="D231" s="28" t="s">
        <v>111</v>
      </c>
      <c r="E231" s="28" t="s">
        <v>256</v>
      </c>
      <c r="F231" s="21"/>
      <c r="G231" s="29">
        <f>G232+G237</f>
        <v>0</v>
      </c>
      <c r="H231" s="50"/>
    </row>
    <row r="232" spans="1:8" s="23" customFormat="1" ht="15.75" hidden="1">
      <c r="A232" s="11" t="s">
        <v>257</v>
      </c>
      <c r="B232" s="28" t="s">
        <v>299</v>
      </c>
      <c r="C232" s="28" t="s">
        <v>158</v>
      </c>
      <c r="D232" s="28" t="s">
        <v>111</v>
      </c>
      <c r="E232" s="28" t="s">
        <v>258</v>
      </c>
      <c r="F232" s="21"/>
      <c r="G232" s="29">
        <f>G233</f>
        <v>0</v>
      </c>
      <c r="H232" s="50"/>
    </row>
    <row r="233" spans="1:8" s="23" customFormat="1" ht="15.75" hidden="1">
      <c r="A233" s="27" t="s">
        <v>211</v>
      </c>
      <c r="B233" s="28" t="s">
        <v>299</v>
      </c>
      <c r="C233" s="28" t="s">
        <v>158</v>
      </c>
      <c r="D233" s="28" t="s">
        <v>111</v>
      </c>
      <c r="E233" s="28" t="s">
        <v>258</v>
      </c>
      <c r="F233" s="28" t="s">
        <v>205</v>
      </c>
      <c r="G233" s="29">
        <f>G234</f>
        <v>0</v>
      </c>
      <c r="H233" s="50"/>
    </row>
    <row r="234" spans="1:8" s="23" customFormat="1" ht="47.25" hidden="1">
      <c r="A234" s="27" t="s">
        <v>212</v>
      </c>
      <c r="B234" s="28" t="s">
        <v>299</v>
      </c>
      <c r="C234" s="28" t="s">
        <v>158</v>
      </c>
      <c r="D234" s="28" t="s">
        <v>111</v>
      </c>
      <c r="E234" s="28" t="s">
        <v>258</v>
      </c>
      <c r="F234" s="28" t="s">
        <v>206</v>
      </c>
      <c r="G234" s="29">
        <f>G235+G236</f>
        <v>0</v>
      </c>
      <c r="H234" s="50"/>
    </row>
    <row r="235" spans="1:8" s="23" customFormat="1" ht="47.25" hidden="1">
      <c r="A235" s="27" t="s">
        <v>228</v>
      </c>
      <c r="B235" s="28" t="s">
        <v>299</v>
      </c>
      <c r="C235" s="28" t="s">
        <v>158</v>
      </c>
      <c r="D235" s="28" t="s">
        <v>111</v>
      </c>
      <c r="E235" s="28" t="s">
        <v>258</v>
      </c>
      <c r="F235" s="28" t="s">
        <v>229</v>
      </c>
      <c r="G235" s="29"/>
      <c r="H235" s="50"/>
    </row>
    <row r="236" spans="1:8" s="23" customFormat="1" ht="47.25" hidden="1">
      <c r="A236" s="27" t="s">
        <v>213</v>
      </c>
      <c r="B236" s="28" t="s">
        <v>299</v>
      </c>
      <c r="C236" s="28" t="s">
        <v>158</v>
      </c>
      <c r="D236" s="28" t="s">
        <v>111</v>
      </c>
      <c r="E236" s="28" t="s">
        <v>258</v>
      </c>
      <c r="F236" s="28" t="s">
        <v>207</v>
      </c>
      <c r="G236" s="29"/>
      <c r="H236" s="50"/>
    </row>
    <row r="237" spans="1:8" s="23" customFormat="1" ht="71.25" customHeight="1" hidden="1">
      <c r="A237" s="27" t="s">
        <v>285</v>
      </c>
      <c r="B237" s="28" t="s">
        <v>299</v>
      </c>
      <c r="C237" s="28" t="s">
        <v>158</v>
      </c>
      <c r="D237" s="28" t="s">
        <v>111</v>
      </c>
      <c r="E237" s="28" t="s">
        <v>284</v>
      </c>
      <c r="F237" s="28"/>
      <c r="G237" s="29">
        <f>G239</f>
        <v>0</v>
      </c>
      <c r="H237" s="50"/>
    </row>
    <row r="238" spans="1:8" s="23" customFormat="1" ht="15.75" hidden="1">
      <c r="A238" s="27" t="s">
        <v>211</v>
      </c>
      <c r="B238" s="28" t="s">
        <v>299</v>
      </c>
      <c r="C238" s="28" t="s">
        <v>158</v>
      </c>
      <c r="D238" s="28" t="s">
        <v>111</v>
      </c>
      <c r="E238" s="28" t="s">
        <v>284</v>
      </c>
      <c r="F238" s="28" t="s">
        <v>205</v>
      </c>
      <c r="G238" s="29">
        <f>G239</f>
        <v>0</v>
      </c>
      <c r="H238" s="50"/>
    </row>
    <row r="239" spans="1:8" s="23" customFormat="1" ht="47.25" hidden="1">
      <c r="A239" s="27" t="s">
        <v>212</v>
      </c>
      <c r="B239" s="28" t="s">
        <v>299</v>
      </c>
      <c r="C239" s="28" t="s">
        <v>158</v>
      </c>
      <c r="D239" s="28" t="s">
        <v>111</v>
      </c>
      <c r="E239" s="28" t="s">
        <v>284</v>
      </c>
      <c r="F239" s="28" t="s">
        <v>206</v>
      </c>
      <c r="G239" s="29">
        <f>G240</f>
        <v>0</v>
      </c>
      <c r="H239" s="50"/>
    </row>
    <row r="240" spans="1:8" s="23" customFormat="1" ht="47.25" hidden="1">
      <c r="A240" s="27" t="s">
        <v>213</v>
      </c>
      <c r="B240" s="28" t="s">
        <v>299</v>
      </c>
      <c r="C240" s="28" t="s">
        <v>158</v>
      </c>
      <c r="D240" s="28" t="s">
        <v>111</v>
      </c>
      <c r="E240" s="28" t="s">
        <v>284</v>
      </c>
      <c r="F240" s="28" t="s">
        <v>207</v>
      </c>
      <c r="G240" s="29"/>
      <c r="H240" s="50"/>
    </row>
    <row r="241" spans="1:8" ht="18" customHeight="1" hidden="1">
      <c r="A241" s="36" t="s">
        <v>162</v>
      </c>
      <c r="B241" s="28" t="s">
        <v>299</v>
      </c>
      <c r="C241" s="28" t="s">
        <v>158</v>
      </c>
      <c r="D241" s="28" t="s">
        <v>111</v>
      </c>
      <c r="E241" s="28" t="s">
        <v>163</v>
      </c>
      <c r="F241" s="28"/>
      <c r="G241" s="29">
        <f>G247+G242</f>
        <v>0</v>
      </c>
      <c r="H241" s="46"/>
    </row>
    <row r="242" spans="1:8" ht="64.5" customHeight="1" hidden="1">
      <c r="A242" s="36" t="s">
        <v>267</v>
      </c>
      <c r="B242" s="28" t="s">
        <v>299</v>
      </c>
      <c r="C242" s="28" t="s">
        <v>158</v>
      </c>
      <c r="D242" s="28" t="s">
        <v>111</v>
      </c>
      <c r="E242" s="28" t="s">
        <v>268</v>
      </c>
      <c r="F242" s="28"/>
      <c r="G242" s="29">
        <f>G243</f>
        <v>0</v>
      </c>
      <c r="H242" s="46"/>
    </row>
    <row r="243" spans="1:8" ht="60.75" customHeight="1" hidden="1">
      <c r="A243" s="36" t="s">
        <v>281</v>
      </c>
      <c r="B243" s="28" t="s">
        <v>299</v>
      </c>
      <c r="C243" s="28" t="s">
        <v>158</v>
      </c>
      <c r="D243" s="28" t="s">
        <v>111</v>
      </c>
      <c r="E243" s="28" t="s">
        <v>280</v>
      </c>
      <c r="F243" s="28"/>
      <c r="G243" s="29">
        <f>G244</f>
        <v>0</v>
      </c>
      <c r="H243" s="46"/>
    </row>
    <row r="244" spans="1:8" ht="33" customHeight="1" hidden="1">
      <c r="A244" s="27" t="s">
        <v>211</v>
      </c>
      <c r="B244" s="28" t="s">
        <v>299</v>
      </c>
      <c r="C244" s="28" t="s">
        <v>158</v>
      </c>
      <c r="D244" s="28" t="s">
        <v>111</v>
      </c>
      <c r="E244" s="28" t="s">
        <v>280</v>
      </c>
      <c r="F244" s="28" t="s">
        <v>205</v>
      </c>
      <c r="G244" s="29">
        <f>G245</f>
        <v>0</v>
      </c>
      <c r="H244" s="46"/>
    </row>
    <row r="245" spans="1:8" ht="60.75" customHeight="1" hidden="1">
      <c r="A245" s="27" t="s">
        <v>212</v>
      </c>
      <c r="B245" s="28" t="s">
        <v>299</v>
      </c>
      <c r="C245" s="28" t="s">
        <v>158</v>
      </c>
      <c r="D245" s="28" t="s">
        <v>111</v>
      </c>
      <c r="E245" s="28" t="s">
        <v>280</v>
      </c>
      <c r="F245" s="28" t="s">
        <v>206</v>
      </c>
      <c r="G245" s="29">
        <f>G246</f>
        <v>0</v>
      </c>
      <c r="H245" s="46"/>
    </row>
    <row r="246" spans="1:8" ht="54.75" customHeight="1" hidden="1">
      <c r="A246" s="27" t="s">
        <v>213</v>
      </c>
      <c r="B246" s="28" t="s">
        <v>299</v>
      </c>
      <c r="C246" s="28" t="s">
        <v>158</v>
      </c>
      <c r="D246" s="28" t="s">
        <v>111</v>
      </c>
      <c r="E246" s="28" t="s">
        <v>280</v>
      </c>
      <c r="F246" s="28" t="s">
        <v>207</v>
      </c>
      <c r="G246" s="29"/>
      <c r="H246" s="46"/>
    </row>
    <row r="247" spans="1:8" ht="102" customHeight="1" hidden="1">
      <c r="A247" s="40" t="s">
        <v>279</v>
      </c>
      <c r="B247" s="28" t="s">
        <v>299</v>
      </c>
      <c r="C247" s="28" t="s">
        <v>158</v>
      </c>
      <c r="D247" s="28" t="s">
        <v>111</v>
      </c>
      <c r="E247" s="28" t="s">
        <v>164</v>
      </c>
      <c r="F247" s="28"/>
      <c r="G247" s="29">
        <f>G248</f>
        <v>0</v>
      </c>
      <c r="H247" s="46"/>
    </row>
    <row r="248" spans="1:8" ht="38.25" customHeight="1" hidden="1">
      <c r="A248" s="27" t="s">
        <v>211</v>
      </c>
      <c r="B248" s="28" t="s">
        <v>299</v>
      </c>
      <c r="C248" s="28" t="s">
        <v>158</v>
      </c>
      <c r="D248" s="28" t="s">
        <v>111</v>
      </c>
      <c r="E248" s="28" t="s">
        <v>164</v>
      </c>
      <c r="F248" s="43" t="s">
        <v>205</v>
      </c>
      <c r="G248" s="29">
        <f>G249</f>
        <v>0</v>
      </c>
      <c r="H248" s="46"/>
    </row>
    <row r="249" spans="1:8" ht="48.75" customHeight="1" hidden="1">
      <c r="A249" s="27" t="s">
        <v>212</v>
      </c>
      <c r="B249" s="28" t="s">
        <v>299</v>
      </c>
      <c r="C249" s="28" t="s">
        <v>158</v>
      </c>
      <c r="D249" s="28" t="s">
        <v>111</v>
      </c>
      <c r="E249" s="28" t="s">
        <v>164</v>
      </c>
      <c r="F249" s="43" t="s">
        <v>206</v>
      </c>
      <c r="G249" s="29">
        <f>G250</f>
        <v>0</v>
      </c>
      <c r="H249" s="46"/>
    </row>
    <row r="250" spans="1:8" ht="43.5" customHeight="1" hidden="1">
      <c r="A250" s="27" t="s">
        <v>213</v>
      </c>
      <c r="B250" s="28" t="s">
        <v>299</v>
      </c>
      <c r="C250" s="28" t="s">
        <v>158</v>
      </c>
      <c r="D250" s="28" t="s">
        <v>111</v>
      </c>
      <c r="E250" s="28" t="s">
        <v>164</v>
      </c>
      <c r="F250" s="43" t="s">
        <v>207</v>
      </c>
      <c r="G250" s="29">
        <v>0</v>
      </c>
      <c r="H250" s="46"/>
    </row>
    <row r="251" spans="1:8" ht="35.25" customHeight="1">
      <c r="A251" s="36" t="s">
        <v>222</v>
      </c>
      <c r="B251" s="28" t="s">
        <v>299</v>
      </c>
      <c r="C251" s="28" t="s">
        <v>158</v>
      </c>
      <c r="D251" s="28" t="s">
        <v>111</v>
      </c>
      <c r="E251" s="28" t="s">
        <v>151</v>
      </c>
      <c r="F251" s="28"/>
      <c r="G251" s="29">
        <f>G256+G252</f>
        <v>3608.74</v>
      </c>
      <c r="H251" s="46"/>
    </row>
    <row r="252" spans="1:8" ht="2.25" customHeight="1" hidden="1">
      <c r="A252" s="27" t="s">
        <v>234</v>
      </c>
      <c r="B252" s="28" t="s">
        <v>299</v>
      </c>
      <c r="C252" s="28" t="s">
        <v>158</v>
      </c>
      <c r="D252" s="28" t="s">
        <v>111</v>
      </c>
      <c r="E252" s="28" t="s">
        <v>195</v>
      </c>
      <c r="F252" s="28"/>
      <c r="G252" s="29">
        <f>G253</f>
        <v>0</v>
      </c>
      <c r="H252" s="46"/>
    </row>
    <row r="253" spans="1:8" ht="63" customHeight="1" hidden="1">
      <c r="A253" s="27" t="s">
        <v>211</v>
      </c>
      <c r="B253" s="28" t="s">
        <v>299</v>
      </c>
      <c r="C253" s="28" t="s">
        <v>158</v>
      </c>
      <c r="D253" s="28" t="s">
        <v>111</v>
      </c>
      <c r="E253" s="28" t="s">
        <v>195</v>
      </c>
      <c r="F253" s="43" t="s">
        <v>205</v>
      </c>
      <c r="G253" s="29">
        <f>G254</f>
        <v>0</v>
      </c>
      <c r="H253" s="46"/>
    </row>
    <row r="254" spans="1:8" ht="65.25" customHeight="1" hidden="1">
      <c r="A254" s="27" t="s">
        <v>212</v>
      </c>
      <c r="B254" s="28" t="s">
        <v>299</v>
      </c>
      <c r="C254" s="28" t="s">
        <v>158</v>
      </c>
      <c r="D254" s="28" t="s">
        <v>111</v>
      </c>
      <c r="E254" s="28" t="s">
        <v>195</v>
      </c>
      <c r="F254" s="43" t="s">
        <v>206</v>
      </c>
      <c r="G254" s="29">
        <f>G255</f>
        <v>0</v>
      </c>
      <c r="H254" s="46"/>
    </row>
    <row r="255" spans="1:8" ht="72.75" customHeight="1" hidden="1">
      <c r="A255" s="27" t="s">
        <v>213</v>
      </c>
      <c r="B255" s="28" t="s">
        <v>299</v>
      </c>
      <c r="C255" s="28" t="s">
        <v>158</v>
      </c>
      <c r="D255" s="28" t="s">
        <v>111</v>
      </c>
      <c r="E255" s="28" t="s">
        <v>195</v>
      </c>
      <c r="F255" s="43" t="s">
        <v>207</v>
      </c>
      <c r="G255" s="29">
        <v>0</v>
      </c>
      <c r="H255" s="46"/>
    </row>
    <row r="256" spans="1:8" ht="65.25" customHeight="1">
      <c r="A256" s="5" t="s">
        <v>80</v>
      </c>
      <c r="B256" s="28" t="s">
        <v>299</v>
      </c>
      <c r="C256" s="28" t="s">
        <v>158</v>
      </c>
      <c r="D256" s="28" t="s">
        <v>111</v>
      </c>
      <c r="E256" s="28" t="s">
        <v>169</v>
      </c>
      <c r="F256" s="28"/>
      <c r="G256" s="29">
        <f>G257</f>
        <v>3608.74</v>
      </c>
      <c r="H256" s="46"/>
    </row>
    <row r="257" spans="1:8" ht="39" customHeight="1">
      <c r="A257" s="27" t="s">
        <v>211</v>
      </c>
      <c r="B257" s="28" t="s">
        <v>299</v>
      </c>
      <c r="C257" s="28" t="s">
        <v>158</v>
      </c>
      <c r="D257" s="28" t="s">
        <v>111</v>
      </c>
      <c r="E257" s="28" t="s">
        <v>169</v>
      </c>
      <c r="F257" s="43" t="s">
        <v>205</v>
      </c>
      <c r="G257" s="29">
        <f>G258</f>
        <v>3608.74</v>
      </c>
      <c r="H257" s="46"/>
    </row>
    <row r="258" spans="1:8" ht="45" customHeight="1">
      <c r="A258" s="27" t="s">
        <v>212</v>
      </c>
      <c r="B258" s="28" t="s">
        <v>299</v>
      </c>
      <c r="C258" s="28" t="s">
        <v>158</v>
      </c>
      <c r="D258" s="28" t="s">
        <v>111</v>
      </c>
      <c r="E258" s="28" t="s">
        <v>169</v>
      </c>
      <c r="F258" s="43" t="s">
        <v>206</v>
      </c>
      <c r="G258" s="29">
        <f>G260</f>
        <v>3608.74</v>
      </c>
      <c r="H258" s="46"/>
    </row>
    <row r="259" spans="1:8" ht="56.25" customHeight="1" hidden="1">
      <c r="A259" s="27" t="s">
        <v>228</v>
      </c>
      <c r="B259" s="28"/>
      <c r="C259" s="28" t="s">
        <v>158</v>
      </c>
      <c r="D259" s="28" t="s">
        <v>111</v>
      </c>
      <c r="E259" s="28" t="s">
        <v>169</v>
      </c>
      <c r="F259" s="43" t="s">
        <v>229</v>
      </c>
      <c r="G259" s="29"/>
      <c r="H259" s="46"/>
    </row>
    <row r="260" spans="1:8" ht="50.25" customHeight="1">
      <c r="A260" s="27" t="s">
        <v>213</v>
      </c>
      <c r="B260" s="28" t="s">
        <v>299</v>
      </c>
      <c r="C260" s="28" t="s">
        <v>158</v>
      </c>
      <c r="D260" s="28" t="s">
        <v>111</v>
      </c>
      <c r="E260" s="28" t="s">
        <v>169</v>
      </c>
      <c r="F260" s="43" t="s">
        <v>207</v>
      </c>
      <c r="G260" s="29">
        <f>'приложение 6'!F311</f>
        <v>3608.74</v>
      </c>
      <c r="H260" s="46"/>
    </row>
    <row r="261" spans="1:8" ht="24" customHeight="1">
      <c r="A261" s="42" t="s">
        <v>161</v>
      </c>
      <c r="B261" s="21" t="s">
        <v>299</v>
      </c>
      <c r="C261" s="21" t="s">
        <v>158</v>
      </c>
      <c r="D261" s="21" t="s">
        <v>113</v>
      </c>
      <c r="E261" s="21"/>
      <c r="F261" s="21"/>
      <c r="G261" s="39">
        <f>G267+G295+G262+G289+G273+G283</f>
        <v>25596.241540000003</v>
      </c>
      <c r="H261" s="48"/>
    </row>
    <row r="262" spans="1:8" ht="1.5" customHeight="1" hidden="1">
      <c r="A262" s="36" t="s">
        <v>259</v>
      </c>
      <c r="B262" s="28" t="s">
        <v>299</v>
      </c>
      <c r="C262" s="28" t="s">
        <v>158</v>
      </c>
      <c r="D262" s="28" t="s">
        <v>113</v>
      </c>
      <c r="E262" s="28" t="s">
        <v>262</v>
      </c>
      <c r="F262" s="21"/>
      <c r="G262" s="29">
        <f>G263</f>
        <v>0</v>
      </c>
      <c r="H262" s="48"/>
    </row>
    <row r="263" spans="1:8" ht="25.5" customHeight="1" hidden="1">
      <c r="A263" s="51" t="s">
        <v>260</v>
      </c>
      <c r="B263" s="28" t="s">
        <v>299</v>
      </c>
      <c r="C263" s="28" t="s">
        <v>158</v>
      </c>
      <c r="D263" s="28" t="s">
        <v>113</v>
      </c>
      <c r="E263" s="28" t="s">
        <v>261</v>
      </c>
      <c r="F263" s="21"/>
      <c r="G263" s="29">
        <f>G264</f>
        <v>0</v>
      </c>
      <c r="H263" s="48"/>
    </row>
    <row r="264" spans="1:8" ht="45.75" customHeight="1" hidden="1">
      <c r="A264" s="27" t="s">
        <v>211</v>
      </c>
      <c r="B264" s="28" t="s">
        <v>299</v>
      </c>
      <c r="C264" s="28" t="s">
        <v>158</v>
      </c>
      <c r="D264" s="28" t="s">
        <v>113</v>
      </c>
      <c r="E264" s="28" t="s">
        <v>261</v>
      </c>
      <c r="F264" s="43" t="s">
        <v>205</v>
      </c>
      <c r="G264" s="29">
        <f>G265</f>
        <v>0</v>
      </c>
      <c r="H264" s="48"/>
    </row>
    <row r="265" spans="1:8" ht="54" customHeight="1" hidden="1">
      <c r="A265" s="27" t="s">
        <v>212</v>
      </c>
      <c r="B265" s="28" t="s">
        <v>299</v>
      </c>
      <c r="C265" s="28" t="s">
        <v>158</v>
      </c>
      <c r="D265" s="28" t="s">
        <v>113</v>
      </c>
      <c r="E265" s="28" t="s">
        <v>261</v>
      </c>
      <c r="F265" s="43" t="s">
        <v>206</v>
      </c>
      <c r="G265" s="29">
        <f>G266</f>
        <v>0</v>
      </c>
      <c r="H265" s="48"/>
    </row>
    <row r="266" spans="1:8" ht="49.5" customHeight="1" hidden="1">
      <c r="A266" s="27" t="s">
        <v>213</v>
      </c>
      <c r="B266" s="28" t="s">
        <v>299</v>
      </c>
      <c r="C266" s="28" t="s">
        <v>158</v>
      </c>
      <c r="D266" s="28" t="s">
        <v>113</v>
      </c>
      <c r="E266" s="28" t="s">
        <v>261</v>
      </c>
      <c r="F266" s="43" t="s">
        <v>207</v>
      </c>
      <c r="G266" s="29"/>
      <c r="H266" s="48"/>
    </row>
    <row r="267" spans="1:8" ht="27.75" customHeight="1" hidden="1">
      <c r="A267" s="40" t="s">
        <v>231</v>
      </c>
      <c r="B267" s="28" t="s">
        <v>299</v>
      </c>
      <c r="C267" s="28" t="s">
        <v>158</v>
      </c>
      <c r="D267" s="28" t="s">
        <v>113</v>
      </c>
      <c r="E267" s="28" t="s">
        <v>191</v>
      </c>
      <c r="F267" s="28"/>
      <c r="G267" s="29">
        <f>G268</f>
        <v>0</v>
      </c>
      <c r="H267" s="48"/>
    </row>
    <row r="268" spans="1:8" ht="96.75" customHeight="1" hidden="1">
      <c r="A268" s="40" t="s">
        <v>232</v>
      </c>
      <c r="B268" s="28" t="s">
        <v>299</v>
      </c>
      <c r="C268" s="28" t="s">
        <v>158</v>
      </c>
      <c r="D268" s="28" t="s">
        <v>113</v>
      </c>
      <c r="E268" s="28" t="s">
        <v>192</v>
      </c>
      <c r="F268" s="28"/>
      <c r="G268" s="29">
        <f>G269</f>
        <v>0</v>
      </c>
      <c r="H268" s="48"/>
    </row>
    <row r="269" spans="1:8" ht="99.75" customHeight="1" hidden="1">
      <c r="A269" s="40" t="s">
        <v>233</v>
      </c>
      <c r="B269" s="28" t="s">
        <v>299</v>
      </c>
      <c r="C269" s="28" t="s">
        <v>158</v>
      </c>
      <c r="D269" s="28" t="s">
        <v>113</v>
      </c>
      <c r="E269" s="28" t="s">
        <v>230</v>
      </c>
      <c r="F269" s="28"/>
      <c r="G269" s="29">
        <f>G270</f>
        <v>0</v>
      </c>
      <c r="H269" s="48"/>
    </row>
    <row r="270" spans="1:8" ht="45.75" customHeight="1" hidden="1">
      <c r="A270" s="27" t="s">
        <v>211</v>
      </c>
      <c r="B270" s="28" t="s">
        <v>299</v>
      </c>
      <c r="C270" s="28" t="s">
        <v>158</v>
      </c>
      <c r="D270" s="28" t="s">
        <v>113</v>
      </c>
      <c r="E270" s="28" t="s">
        <v>230</v>
      </c>
      <c r="F270" s="43" t="s">
        <v>205</v>
      </c>
      <c r="G270" s="29">
        <f>G271</f>
        <v>0</v>
      </c>
      <c r="H270" s="48"/>
    </row>
    <row r="271" spans="1:8" ht="84.75" customHeight="1" hidden="1">
      <c r="A271" s="27" t="s">
        <v>212</v>
      </c>
      <c r="B271" s="28" t="s">
        <v>299</v>
      </c>
      <c r="C271" s="28" t="s">
        <v>158</v>
      </c>
      <c r="D271" s="28" t="s">
        <v>113</v>
      </c>
      <c r="E271" s="28" t="s">
        <v>230</v>
      </c>
      <c r="F271" s="43" t="s">
        <v>206</v>
      </c>
      <c r="G271" s="29">
        <f>G272</f>
        <v>0</v>
      </c>
      <c r="H271" s="48"/>
    </row>
    <row r="272" spans="1:8" ht="105.75" customHeight="1" hidden="1">
      <c r="A272" s="27" t="s">
        <v>228</v>
      </c>
      <c r="B272" s="28" t="s">
        <v>299</v>
      </c>
      <c r="C272" s="28" t="s">
        <v>158</v>
      </c>
      <c r="D272" s="28" t="s">
        <v>113</v>
      </c>
      <c r="E272" s="28" t="s">
        <v>230</v>
      </c>
      <c r="F272" s="43" t="s">
        <v>229</v>
      </c>
      <c r="G272" s="29"/>
      <c r="H272" s="48"/>
    </row>
    <row r="273" spans="1:8" ht="34.5" customHeight="1">
      <c r="A273" s="5" t="s">
        <v>259</v>
      </c>
      <c r="B273" s="28" t="s">
        <v>299</v>
      </c>
      <c r="C273" s="4" t="s">
        <v>158</v>
      </c>
      <c r="D273" s="4" t="s">
        <v>113</v>
      </c>
      <c r="E273" s="4" t="s">
        <v>262</v>
      </c>
      <c r="F273" s="9"/>
      <c r="G273" s="29">
        <f>G274</f>
        <v>2792.9436499999997</v>
      </c>
      <c r="H273" s="48"/>
    </row>
    <row r="274" spans="1:8" ht="38.25" customHeight="1">
      <c r="A274" s="10" t="s">
        <v>260</v>
      </c>
      <c r="B274" s="28" t="s">
        <v>299</v>
      </c>
      <c r="C274" s="4" t="s">
        <v>158</v>
      </c>
      <c r="D274" s="4" t="s">
        <v>113</v>
      </c>
      <c r="E274" s="4" t="s">
        <v>261</v>
      </c>
      <c r="F274" s="9"/>
      <c r="G274" s="29">
        <f>G279+G275</f>
        <v>2792.9436499999997</v>
      </c>
      <c r="H274" s="48"/>
    </row>
    <row r="275" spans="1:8" ht="58.5" customHeight="1">
      <c r="A275" s="10" t="s">
        <v>417</v>
      </c>
      <c r="B275" s="28" t="s">
        <v>299</v>
      </c>
      <c r="C275" s="4" t="s">
        <v>158</v>
      </c>
      <c r="D275" s="4" t="s">
        <v>113</v>
      </c>
      <c r="E275" s="4" t="s">
        <v>416</v>
      </c>
      <c r="F275" s="9"/>
      <c r="G275" s="29">
        <f>G276</f>
        <v>284.7</v>
      </c>
      <c r="H275" s="48"/>
    </row>
    <row r="276" spans="1:8" ht="58.5" customHeight="1">
      <c r="A276" s="3" t="s">
        <v>211</v>
      </c>
      <c r="B276" s="28" t="s">
        <v>299</v>
      </c>
      <c r="C276" s="4" t="s">
        <v>158</v>
      </c>
      <c r="D276" s="4" t="s">
        <v>113</v>
      </c>
      <c r="E276" s="4" t="s">
        <v>416</v>
      </c>
      <c r="F276" s="9" t="s">
        <v>205</v>
      </c>
      <c r="G276" s="29">
        <f>G277</f>
        <v>284.7</v>
      </c>
      <c r="H276" s="48"/>
    </row>
    <row r="277" spans="1:8" ht="58.5" customHeight="1">
      <c r="A277" s="3" t="s">
        <v>396</v>
      </c>
      <c r="B277" s="28" t="s">
        <v>299</v>
      </c>
      <c r="C277" s="4" t="s">
        <v>158</v>
      </c>
      <c r="D277" s="4" t="s">
        <v>113</v>
      </c>
      <c r="E277" s="4" t="s">
        <v>416</v>
      </c>
      <c r="F277" s="9" t="s">
        <v>206</v>
      </c>
      <c r="G277" s="29">
        <f>G278</f>
        <v>284.7</v>
      </c>
      <c r="H277" s="48"/>
    </row>
    <row r="278" spans="1:8" ht="58.5" customHeight="1">
      <c r="A278" s="3" t="s">
        <v>213</v>
      </c>
      <c r="B278" s="28" t="s">
        <v>299</v>
      </c>
      <c r="C278" s="4" t="s">
        <v>158</v>
      </c>
      <c r="D278" s="4" t="s">
        <v>113</v>
      </c>
      <c r="E278" s="4" t="s">
        <v>416</v>
      </c>
      <c r="F278" s="9" t="s">
        <v>207</v>
      </c>
      <c r="G278" s="29">
        <f>'приложение 6'!F329</f>
        <v>284.7</v>
      </c>
      <c r="H278" s="48"/>
    </row>
    <row r="279" spans="1:8" ht="66" customHeight="1">
      <c r="A279" s="3" t="s">
        <v>398</v>
      </c>
      <c r="B279" s="28" t="s">
        <v>299</v>
      </c>
      <c r="C279" s="4" t="s">
        <v>158</v>
      </c>
      <c r="D279" s="4" t="s">
        <v>113</v>
      </c>
      <c r="E279" s="4" t="s">
        <v>397</v>
      </c>
      <c r="F279" s="9"/>
      <c r="G279" s="29">
        <f>G280</f>
        <v>2508.24365</v>
      </c>
      <c r="H279" s="48"/>
    </row>
    <row r="280" spans="1:8" ht="58.5" customHeight="1">
      <c r="A280" s="3" t="s">
        <v>211</v>
      </c>
      <c r="B280" s="28" t="s">
        <v>299</v>
      </c>
      <c r="C280" s="4" t="s">
        <v>158</v>
      </c>
      <c r="D280" s="4" t="s">
        <v>113</v>
      </c>
      <c r="E280" s="4" t="s">
        <v>397</v>
      </c>
      <c r="F280" s="9" t="s">
        <v>205</v>
      </c>
      <c r="G280" s="29">
        <f>G281</f>
        <v>2508.24365</v>
      </c>
      <c r="H280" s="48"/>
    </row>
    <row r="281" spans="1:8" ht="58.5" customHeight="1">
      <c r="A281" s="3" t="s">
        <v>396</v>
      </c>
      <c r="B281" s="28" t="s">
        <v>299</v>
      </c>
      <c r="C281" s="4" t="s">
        <v>158</v>
      </c>
      <c r="D281" s="4" t="s">
        <v>113</v>
      </c>
      <c r="E281" s="4" t="s">
        <v>397</v>
      </c>
      <c r="F281" s="9" t="s">
        <v>206</v>
      </c>
      <c r="G281" s="29">
        <f>G282</f>
        <v>2508.24365</v>
      </c>
      <c r="H281" s="48"/>
    </row>
    <row r="282" spans="1:8" ht="58.5" customHeight="1">
      <c r="A282" s="3" t="s">
        <v>395</v>
      </c>
      <c r="B282" s="28" t="s">
        <v>299</v>
      </c>
      <c r="C282" s="4" t="s">
        <v>158</v>
      </c>
      <c r="D282" s="4" t="s">
        <v>113</v>
      </c>
      <c r="E282" s="4" t="s">
        <v>397</v>
      </c>
      <c r="F282" s="9" t="s">
        <v>229</v>
      </c>
      <c r="G282" s="29">
        <f>'приложение 6'!F333</f>
        <v>2508.24365</v>
      </c>
      <c r="H282" s="48"/>
    </row>
    <row r="283" spans="1:8" ht="58.5" customHeight="1">
      <c r="A283" s="3" t="s">
        <v>162</v>
      </c>
      <c r="B283" s="28" t="s">
        <v>299</v>
      </c>
      <c r="C283" s="4" t="s">
        <v>158</v>
      </c>
      <c r="D283" s="4" t="s">
        <v>113</v>
      </c>
      <c r="E283" s="4" t="s">
        <v>163</v>
      </c>
      <c r="F283" s="9"/>
      <c r="G283" s="29">
        <f>G284</f>
        <v>15747.892890000001</v>
      </c>
      <c r="H283" s="48"/>
    </row>
    <row r="284" spans="1:8" ht="58.5" customHeight="1">
      <c r="A284" s="3" t="s">
        <v>645</v>
      </c>
      <c r="B284" s="28" t="s">
        <v>299</v>
      </c>
      <c r="C284" s="4" t="s">
        <v>158</v>
      </c>
      <c r="D284" s="4" t="s">
        <v>113</v>
      </c>
      <c r="E284" s="4" t="s">
        <v>268</v>
      </c>
      <c r="F284" s="9"/>
      <c r="G284" s="29">
        <f>G285</f>
        <v>15747.892890000001</v>
      </c>
      <c r="H284" s="48"/>
    </row>
    <row r="285" spans="1:8" ht="58.5" customHeight="1">
      <c r="A285" s="3" t="s">
        <v>643</v>
      </c>
      <c r="B285" s="28" t="s">
        <v>299</v>
      </c>
      <c r="C285" s="4" t="s">
        <v>158</v>
      </c>
      <c r="D285" s="4" t="s">
        <v>113</v>
      </c>
      <c r="E285" s="4" t="s">
        <v>644</v>
      </c>
      <c r="F285" s="9"/>
      <c r="G285" s="29">
        <f>G286</f>
        <v>15747.892890000001</v>
      </c>
      <c r="H285" s="48"/>
    </row>
    <row r="286" spans="1:8" ht="58.5" customHeight="1">
      <c r="A286" s="3" t="s">
        <v>211</v>
      </c>
      <c r="B286" s="28" t="s">
        <v>299</v>
      </c>
      <c r="C286" s="4" t="s">
        <v>158</v>
      </c>
      <c r="D286" s="4" t="s">
        <v>113</v>
      </c>
      <c r="E286" s="4" t="s">
        <v>644</v>
      </c>
      <c r="F286" s="9" t="s">
        <v>205</v>
      </c>
      <c r="G286" s="29">
        <f>G287</f>
        <v>15747.892890000001</v>
      </c>
      <c r="H286" s="48"/>
    </row>
    <row r="287" spans="1:8" ht="58.5" customHeight="1">
      <c r="A287" s="3" t="s">
        <v>396</v>
      </c>
      <c r="B287" s="28" t="s">
        <v>299</v>
      </c>
      <c r="C287" s="4" t="s">
        <v>158</v>
      </c>
      <c r="D287" s="4" t="s">
        <v>113</v>
      </c>
      <c r="E287" s="4" t="s">
        <v>644</v>
      </c>
      <c r="F287" s="9" t="s">
        <v>206</v>
      </c>
      <c r="G287" s="29">
        <f>G288</f>
        <v>15747.892890000001</v>
      </c>
      <c r="H287" s="48"/>
    </row>
    <row r="288" spans="1:8" ht="56.25" customHeight="1">
      <c r="A288" s="3" t="s">
        <v>395</v>
      </c>
      <c r="B288" s="28" t="s">
        <v>299</v>
      </c>
      <c r="C288" s="4" t="s">
        <v>158</v>
      </c>
      <c r="D288" s="4" t="s">
        <v>113</v>
      </c>
      <c r="E288" s="4" t="s">
        <v>644</v>
      </c>
      <c r="F288" s="9" t="s">
        <v>229</v>
      </c>
      <c r="G288" s="29">
        <f>'[1]приложение 6'!F336</f>
        <v>15747.892890000001</v>
      </c>
      <c r="H288" s="48"/>
    </row>
    <row r="289" spans="1:8" ht="49.5" customHeight="1" hidden="1">
      <c r="A289" s="7" t="s">
        <v>231</v>
      </c>
      <c r="B289" s="28" t="s">
        <v>299</v>
      </c>
      <c r="C289" s="4" t="s">
        <v>158</v>
      </c>
      <c r="D289" s="4" t="s">
        <v>113</v>
      </c>
      <c r="E289" s="4" t="s">
        <v>191</v>
      </c>
      <c r="F289" s="9"/>
      <c r="G289" s="29">
        <f>G290</f>
        <v>0</v>
      </c>
      <c r="H289" s="48"/>
    </row>
    <row r="290" spans="1:8" ht="49.5" customHeight="1" hidden="1">
      <c r="A290" s="7" t="s">
        <v>616</v>
      </c>
      <c r="B290" s="28" t="s">
        <v>299</v>
      </c>
      <c r="C290" s="4" t="s">
        <v>158</v>
      </c>
      <c r="D290" s="4" t="s">
        <v>113</v>
      </c>
      <c r="E290" s="4" t="s">
        <v>192</v>
      </c>
      <c r="F290" s="9"/>
      <c r="G290" s="29">
        <f>G291</f>
        <v>0</v>
      </c>
      <c r="H290" s="48"/>
    </row>
    <row r="291" spans="1:8" ht="49.5" customHeight="1" hidden="1">
      <c r="A291" s="3" t="s">
        <v>615</v>
      </c>
      <c r="B291" s="28" t="s">
        <v>299</v>
      </c>
      <c r="C291" s="4" t="s">
        <v>158</v>
      </c>
      <c r="D291" s="4" t="s">
        <v>113</v>
      </c>
      <c r="E291" s="4" t="s">
        <v>230</v>
      </c>
      <c r="F291" s="9"/>
      <c r="G291" s="29">
        <f>G292</f>
        <v>0</v>
      </c>
      <c r="H291" s="48"/>
    </row>
    <row r="292" spans="1:8" ht="49.5" customHeight="1" hidden="1">
      <c r="A292" s="3" t="s">
        <v>211</v>
      </c>
      <c r="B292" s="28" t="s">
        <v>299</v>
      </c>
      <c r="C292" s="4" t="s">
        <v>158</v>
      </c>
      <c r="D292" s="4" t="s">
        <v>113</v>
      </c>
      <c r="E292" s="4" t="s">
        <v>230</v>
      </c>
      <c r="F292" s="9" t="s">
        <v>205</v>
      </c>
      <c r="G292" s="29">
        <f>G293</f>
        <v>0</v>
      </c>
      <c r="H292" s="48"/>
    </row>
    <row r="293" spans="1:8" ht="49.5" customHeight="1" hidden="1">
      <c r="A293" s="3" t="s">
        <v>396</v>
      </c>
      <c r="B293" s="28" t="s">
        <v>299</v>
      </c>
      <c r="C293" s="4" t="s">
        <v>158</v>
      </c>
      <c r="D293" s="4" t="s">
        <v>113</v>
      </c>
      <c r="E293" s="4" t="s">
        <v>230</v>
      </c>
      <c r="F293" s="9" t="s">
        <v>206</v>
      </c>
      <c r="G293" s="29">
        <f>G294</f>
        <v>0</v>
      </c>
      <c r="H293" s="48"/>
    </row>
    <row r="294" spans="1:8" ht="55.5" customHeight="1" hidden="1">
      <c r="A294" s="3" t="s">
        <v>395</v>
      </c>
      <c r="B294" s="28" t="s">
        <v>299</v>
      </c>
      <c r="C294" s="4" t="s">
        <v>158</v>
      </c>
      <c r="D294" s="4" t="s">
        <v>113</v>
      </c>
      <c r="E294" s="4" t="s">
        <v>230</v>
      </c>
      <c r="F294" s="9" t="s">
        <v>229</v>
      </c>
      <c r="G294" s="29">
        <f>'[1]приложение 6'!F342</f>
        <v>0</v>
      </c>
      <c r="H294" s="48"/>
    </row>
    <row r="295" spans="1:8" ht="49.5" customHeight="1">
      <c r="A295" s="36" t="s">
        <v>222</v>
      </c>
      <c r="B295" s="28" t="s">
        <v>299</v>
      </c>
      <c r="C295" s="28" t="s">
        <v>158</v>
      </c>
      <c r="D295" s="28" t="s">
        <v>113</v>
      </c>
      <c r="E295" s="28" t="s">
        <v>151</v>
      </c>
      <c r="F295" s="28"/>
      <c r="G295" s="29">
        <f>G296+G300</f>
        <v>7055.405000000001</v>
      </c>
      <c r="H295" s="48"/>
    </row>
    <row r="296" spans="1:8" ht="75">
      <c r="A296" s="157" t="s">
        <v>81</v>
      </c>
      <c r="B296" s="28" t="s">
        <v>299</v>
      </c>
      <c r="C296" s="28" t="s">
        <v>158</v>
      </c>
      <c r="D296" s="28" t="s">
        <v>113</v>
      </c>
      <c r="E296" s="4" t="s">
        <v>156</v>
      </c>
      <c r="F296" s="28"/>
      <c r="G296" s="29">
        <f>G297</f>
        <v>2374.6000000000004</v>
      </c>
      <c r="H296" s="48"/>
    </row>
    <row r="297" spans="1:8" ht="15.75">
      <c r="A297" s="27" t="s">
        <v>211</v>
      </c>
      <c r="B297" s="28" t="s">
        <v>299</v>
      </c>
      <c r="C297" s="28" t="s">
        <v>158</v>
      </c>
      <c r="D297" s="28" t="s">
        <v>113</v>
      </c>
      <c r="E297" s="4" t="s">
        <v>156</v>
      </c>
      <c r="F297" s="43" t="s">
        <v>205</v>
      </c>
      <c r="G297" s="29">
        <f>G298</f>
        <v>2374.6000000000004</v>
      </c>
      <c r="H297" s="48"/>
    </row>
    <row r="298" spans="1:8" ht="47.25">
      <c r="A298" s="27" t="s">
        <v>212</v>
      </c>
      <c r="B298" s="28" t="s">
        <v>299</v>
      </c>
      <c r="C298" s="28" t="s">
        <v>158</v>
      </c>
      <c r="D298" s="28" t="s">
        <v>113</v>
      </c>
      <c r="E298" s="4" t="s">
        <v>156</v>
      </c>
      <c r="F298" s="43" t="s">
        <v>206</v>
      </c>
      <c r="G298" s="29">
        <f>G299</f>
        <v>2374.6000000000004</v>
      </c>
      <c r="H298" s="48"/>
    </row>
    <row r="299" spans="1:8" ht="47.25">
      <c r="A299" s="27" t="s">
        <v>228</v>
      </c>
      <c r="B299" s="28" t="s">
        <v>299</v>
      </c>
      <c r="C299" s="28" t="s">
        <v>158</v>
      </c>
      <c r="D299" s="28" t="s">
        <v>113</v>
      </c>
      <c r="E299" s="4" t="s">
        <v>156</v>
      </c>
      <c r="F299" s="43" t="s">
        <v>229</v>
      </c>
      <c r="G299" s="29">
        <f>'приложение 6'!F351</f>
        <v>2374.6000000000004</v>
      </c>
      <c r="H299" s="48"/>
    </row>
    <row r="300" spans="1:8" ht="63">
      <c r="A300" s="5" t="s">
        <v>80</v>
      </c>
      <c r="B300" s="28" t="s">
        <v>299</v>
      </c>
      <c r="C300" s="28" t="s">
        <v>158</v>
      </c>
      <c r="D300" s="28" t="s">
        <v>113</v>
      </c>
      <c r="E300" s="28" t="s">
        <v>169</v>
      </c>
      <c r="F300" s="28"/>
      <c r="G300" s="29">
        <f>G304+G307+G301</f>
        <v>4680.805</v>
      </c>
      <c r="H300" s="48"/>
    </row>
    <row r="301" spans="1:8" ht="78.75">
      <c r="A301" s="3" t="s">
        <v>246</v>
      </c>
      <c r="B301" s="28" t="s">
        <v>299</v>
      </c>
      <c r="C301" s="28" t="s">
        <v>158</v>
      </c>
      <c r="D301" s="28" t="s">
        <v>113</v>
      </c>
      <c r="E301" s="28" t="s">
        <v>169</v>
      </c>
      <c r="F301" s="4" t="s">
        <v>201</v>
      </c>
      <c r="G301" s="29">
        <f>G302</f>
        <v>100</v>
      </c>
      <c r="H301" s="48"/>
    </row>
    <row r="302" spans="1:8" ht="15.75">
      <c r="A302" s="3" t="s">
        <v>208</v>
      </c>
      <c r="B302" s="28" t="s">
        <v>299</v>
      </c>
      <c r="C302" s="28" t="s">
        <v>158</v>
      </c>
      <c r="D302" s="28" t="s">
        <v>113</v>
      </c>
      <c r="E302" s="28" t="s">
        <v>169</v>
      </c>
      <c r="F302" s="4" t="s">
        <v>202</v>
      </c>
      <c r="G302" s="29">
        <f>G303</f>
        <v>100</v>
      </c>
      <c r="H302" s="48"/>
    </row>
    <row r="303" spans="1:8" ht="15.75">
      <c r="A303" s="3" t="s">
        <v>209</v>
      </c>
      <c r="B303" s="28" t="s">
        <v>299</v>
      </c>
      <c r="C303" s="28" t="s">
        <v>158</v>
      </c>
      <c r="D303" s="28" t="s">
        <v>113</v>
      </c>
      <c r="E303" s="28" t="s">
        <v>169</v>
      </c>
      <c r="F303" s="4" t="s">
        <v>203</v>
      </c>
      <c r="G303" s="29">
        <f>'приложение 6'!F355</f>
        <v>100</v>
      </c>
      <c r="H303" s="48"/>
    </row>
    <row r="304" spans="1:8" ht="15.75">
      <c r="A304" s="27" t="s">
        <v>211</v>
      </c>
      <c r="B304" s="28" t="s">
        <v>299</v>
      </c>
      <c r="C304" s="28" t="s">
        <v>158</v>
      </c>
      <c r="D304" s="28" t="s">
        <v>113</v>
      </c>
      <c r="E304" s="28" t="s">
        <v>169</v>
      </c>
      <c r="F304" s="43" t="s">
        <v>205</v>
      </c>
      <c r="G304" s="29">
        <f>G305</f>
        <v>518.1</v>
      </c>
      <c r="H304" s="48"/>
    </row>
    <row r="305" spans="1:8" ht="47.25">
      <c r="A305" s="27" t="s">
        <v>212</v>
      </c>
      <c r="B305" s="28" t="s">
        <v>299</v>
      </c>
      <c r="C305" s="28" t="s">
        <v>158</v>
      </c>
      <c r="D305" s="28" t="s">
        <v>113</v>
      </c>
      <c r="E305" s="28" t="s">
        <v>169</v>
      </c>
      <c r="F305" s="43" t="s">
        <v>206</v>
      </c>
      <c r="G305" s="29">
        <f>G306</f>
        <v>518.1</v>
      </c>
      <c r="H305" s="48"/>
    </row>
    <row r="306" spans="1:8" ht="47.25">
      <c r="A306" s="27" t="s">
        <v>213</v>
      </c>
      <c r="B306" s="28" t="s">
        <v>299</v>
      </c>
      <c r="C306" s="28" t="s">
        <v>158</v>
      </c>
      <c r="D306" s="28" t="s">
        <v>113</v>
      </c>
      <c r="E306" s="28" t="s">
        <v>169</v>
      </c>
      <c r="F306" s="43" t="s">
        <v>207</v>
      </c>
      <c r="G306" s="29">
        <f>'приложение 6'!F358</f>
        <v>518.1</v>
      </c>
      <c r="H306" s="48"/>
    </row>
    <row r="307" spans="1:8" ht="15.75">
      <c r="A307" s="10" t="s">
        <v>217</v>
      </c>
      <c r="B307" s="28" t="s">
        <v>299</v>
      </c>
      <c r="C307" s="28" t="s">
        <v>158</v>
      </c>
      <c r="D307" s="28" t="s">
        <v>113</v>
      </c>
      <c r="E307" s="28" t="s">
        <v>169</v>
      </c>
      <c r="F307" s="43" t="s">
        <v>214</v>
      </c>
      <c r="G307" s="29">
        <f>G308</f>
        <v>4062.705</v>
      </c>
      <c r="H307" s="48"/>
    </row>
    <row r="308" spans="1:8" ht="63">
      <c r="A308" s="10" t="s">
        <v>238</v>
      </c>
      <c r="B308" s="28" t="s">
        <v>299</v>
      </c>
      <c r="C308" s="28" t="s">
        <v>158</v>
      </c>
      <c r="D308" s="28" t="s">
        <v>113</v>
      </c>
      <c r="E308" s="28" t="s">
        <v>169</v>
      </c>
      <c r="F308" s="43" t="s">
        <v>237</v>
      </c>
      <c r="G308" s="29">
        <f>'приложение 6'!F360</f>
        <v>4062.705</v>
      </c>
      <c r="H308" s="48"/>
    </row>
    <row r="309" spans="1:8" s="23" customFormat="1" ht="21" customHeight="1">
      <c r="A309" s="42" t="s">
        <v>165</v>
      </c>
      <c r="B309" s="21" t="s">
        <v>299</v>
      </c>
      <c r="C309" s="21" t="s">
        <v>158</v>
      </c>
      <c r="D309" s="21" t="s">
        <v>143</v>
      </c>
      <c r="E309" s="21"/>
      <c r="F309" s="21"/>
      <c r="G309" s="39">
        <f>G310</f>
        <v>920.9000000000001</v>
      </c>
      <c r="H309" s="49"/>
    </row>
    <row r="310" spans="1:9" s="23" customFormat="1" ht="31.5">
      <c r="A310" s="36" t="s">
        <v>222</v>
      </c>
      <c r="B310" s="28" t="s">
        <v>299</v>
      </c>
      <c r="C310" s="28" t="s">
        <v>158</v>
      </c>
      <c r="D310" s="28" t="s">
        <v>143</v>
      </c>
      <c r="E310" s="28" t="s">
        <v>151</v>
      </c>
      <c r="F310" s="28"/>
      <c r="G310" s="29">
        <f>G311+G317</f>
        <v>920.9000000000001</v>
      </c>
      <c r="H310" s="46"/>
      <c r="I310" s="46"/>
    </row>
    <row r="311" spans="1:9" s="23" customFormat="1" ht="45">
      <c r="A311" s="157" t="s">
        <v>82</v>
      </c>
      <c r="B311" s="28" t="s">
        <v>299</v>
      </c>
      <c r="C311" s="28" t="s">
        <v>158</v>
      </c>
      <c r="D311" s="28" t="s">
        <v>143</v>
      </c>
      <c r="E311" s="28" t="s">
        <v>152</v>
      </c>
      <c r="F311" s="28"/>
      <c r="G311" s="29">
        <f>G312+G315</f>
        <v>920.9000000000001</v>
      </c>
      <c r="H311" s="46"/>
      <c r="I311" s="46"/>
    </row>
    <row r="312" spans="1:9" s="23" customFormat="1" ht="15.75">
      <c r="A312" s="27" t="s">
        <v>211</v>
      </c>
      <c r="B312" s="28" t="s">
        <v>299</v>
      </c>
      <c r="C312" s="28" t="s">
        <v>158</v>
      </c>
      <c r="D312" s="28" t="s">
        <v>143</v>
      </c>
      <c r="E312" s="28" t="s">
        <v>152</v>
      </c>
      <c r="F312" s="43" t="s">
        <v>205</v>
      </c>
      <c r="G312" s="29">
        <f>G313</f>
        <v>529.5000000000001</v>
      </c>
      <c r="H312" s="46"/>
      <c r="I312" s="46"/>
    </row>
    <row r="313" spans="1:9" s="23" customFormat="1" ht="47.25">
      <c r="A313" s="27" t="s">
        <v>212</v>
      </c>
      <c r="B313" s="28" t="s">
        <v>299</v>
      </c>
      <c r="C313" s="28" t="s">
        <v>158</v>
      </c>
      <c r="D313" s="28" t="s">
        <v>143</v>
      </c>
      <c r="E313" s="28" t="s">
        <v>152</v>
      </c>
      <c r="F313" s="43" t="s">
        <v>206</v>
      </c>
      <c r="G313" s="29">
        <f>G314</f>
        <v>529.5000000000001</v>
      </c>
      <c r="H313" s="46"/>
      <c r="I313" s="46"/>
    </row>
    <row r="314" spans="1:9" s="23" customFormat="1" ht="47.25">
      <c r="A314" s="27" t="s">
        <v>213</v>
      </c>
      <c r="B314" s="28" t="s">
        <v>299</v>
      </c>
      <c r="C314" s="28" t="s">
        <v>158</v>
      </c>
      <c r="D314" s="28" t="s">
        <v>143</v>
      </c>
      <c r="E314" s="28" t="s">
        <v>152</v>
      </c>
      <c r="F314" s="43" t="s">
        <v>207</v>
      </c>
      <c r="G314" s="29">
        <f>'приложение 6'!F366</f>
        <v>529.5000000000001</v>
      </c>
      <c r="H314" s="46"/>
      <c r="I314" s="46"/>
    </row>
    <row r="315" spans="1:9" s="23" customFormat="1" ht="15.75">
      <c r="A315" s="51" t="s">
        <v>217</v>
      </c>
      <c r="B315" s="28" t="s">
        <v>299</v>
      </c>
      <c r="C315" s="28" t="s">
        <v>158</v>
      </c>
      <c r="D315" s="28" t="s">
        <v>143</v>
      </c>
      <c r="E315" s="28" t="s">
        <v>152</v>
      </c>
      <c r="F315" s="43" t="s">
        <v>214</v>
      </c>
      <c r="G315" s="29">
        <f>G316</f>
        <v>391.4</v>
      </c>
      <c r="H315" s="46"/>
      <c r="I315" s="46"/>
    </row>
    <row r="316" spans="1:9" s="23" customFormat="1" ht="60" customHeight="1">
      <c r="A316" s="51" t="s">
        <v>238</v>
      </c>
      <c r="B316" s="28" t="s">
        <v>299</v>
      </c>
      <c r="C316" s="28" t="s">
        <v>158</v>
      </c>
      <c r="D316" s="28" t="s">
        <v>143</v>
      </c>
      <c r="E316" s="28" t="s">
        <v>152</v>
      </c>
      <c r="F316" s="43" t="s">
        <v>237</v>
      </c>
      <c r="G316" s="29">
        <f>'приложение 6'!F368</f>
        <v>391.4</v>
      </c>
      <c r="H316" s="46"/>
      <c r="I316" s="46"/>
    </row>
    <row r="317" spans="1:9" s="23" customFormat="1" ht="110.25" hidden="1">
      <c r="A317" s="27" t="s">
        <v>291</v>
      </c>
      <c r="B317" s="28" t="s">
        <v>299</v>
      </c>
      <c r="C317" s="28" t="s">
        <v>158</v>
      </c>
      <c r="D317" s="28" t="s">
        <v>143</v>
      </c>
      <c r="E317" s="28" t="s">
        <v>287</v>
      </c>
      <c r="F317" s="43"/>
      <c r="G317" s="29">
        <f>G318+G323</f>
        <v>0</v>
      </c>
      <c r="H317" s="46"/>
      <c r="I317" s="46"/>
    </row>
    <row r="318" spans="1:9" s="23" customFormat="1" ht="78.75" hidden="1">
      <c r="A318" s="27" t="s">
        <v>290</v>
      </c>
      <c r="B318" s="28" t="s">
        <v>299</v>
      </c>
      <c r="C318" s="28" t="s">
        <v>158</v>
      </c>
      <c r="D318" s="28" t="s">
        <v>143</v>
      </c>
      <c r="E318" s="28" t="s">
        <v>289</v>
      </c>
      <c r="F318" s="43"/>
      <c r="G318" s="29">
        <f>G319</f>
        <v>0</v>
      </c>
      <c r="H318" s="46"/>
      <c r="I318" s="46"/>
    </row>
    <row r="319" spans="1:9" s="23" customFormat="1" ht="47.25" hidden="1">
      <c r="A319" s="27" t="s">
        <v>292</v>
      </c>
      <c r="B319" s="28" t="s">
        <v>299</v>
      </c>
      <c r="C319" s="28" t="s">
        <v>158</v>
      </c>
      <c r="D319" s="28" t="s">
        <v>143</v>
      </c>
      <c r="E319" s="28" t="s">
        <v>289</v>
      </c>
      <c r="F319" s="43" t="s">
        <v>205</v>
      </c>
      <c r="G319" s="29">
        <f>G320</f>
        <v>0</v>
      </c>
      <c r="H319" s="46"/>
      <c r="I319" s="46"/>
    </row>
    <row r="320" spans="1:9" s="23" customFormat="1" ht="15.75" hidden="1">
      <c r="A320" s="27" t="s">
        <v>211</v>
      </c>
      <c r="B320" s="28" t="s">
        <v>299</v>
      </c>
      <c r="C320" s="28" t="s">
        <v>158</v>
      </c>
      <c r="D320" s="28" t="s">
        <v>143</v>
      </c>
      <c r="E320" s="28" t="s">
        <v>289</v>
      </c>
      <c r="F320" s="43" t="s">
        <v>206</v>
      </c>
      <c r="G320" s="29">
        <f>G321</f>
        <v>0</v>
      </c>
      <c r="H320" s="46"/>
      <c r="I320" s="46"/>
    </row>
    <row r="321" spans="1:9" s="23" customFormat="1" ht="47.25" hidden="1">
      <c r="A321" s="27" t="s">
        <v>251</v>
      </c>
      <c r="B321" s="28" t="s">
        <v>299</v>
      </c>
      <c r="C321" s="28" t="s">
        <v>158</v>
      </c>
      <c r="D321" s="28" t="s">
        <v>143</v>
      </c>
      <c r="E321" s="28" t="s">
        <v>289</v>
      </c>
      <c r="F321" s="43" t="s">
        <v>207</v>
      </c>
      <c r="G321" s="29"/>
      <c r="H321" s="46"/>
      <c r="I321" s="46"/>
    </row>
    <row r="322" spans="1:9" s="23" customFormat="1" ht="47.25" hidden="1">
      <c r="A322" s="27" t="s">
        <v>286</v>
      </c>
      <c r="B322" s="28" t="s">
        <v>299</v>
      </c>
      <c r="C322" s="28" t="s">
        <v>158</v>
      </c>
      <c r="D322" s="28" t="s">
        <v>143</v>
      </c>
      <c r="E322" s="28" t="s">
        <v>288</v>
      </c>
      <c r="F322" s="43"/>
      <c r="G322" s="29">
        <f>G323</f>
        <v>0</v>
      </c>
      <c r="H322" s="46"/>
      <c r="I322" s="46"/>
    </row>
    <row r="323" spans="1:9" s="23" customFormat="1" ht="15.75" hidden="1">
      <c r="A323" s="27" t="s">
        <v>211</v>
      </c>
      <c r="B323" s="28" t="s">
        <v>299</v>
      </c>
      <c r="C323" s="28" t="s">
        <v>158</v>
      </c>
      <c r="D323" s="28" t="s">
        <v>143</v>
      </c>
      <c r="E323" s="28" t="s">
        <v>288</v>
      </c>
      <c r="F323" s="43" t="s">
        <v>205</v>
      </c>
      <c r="G323" s="29">
        <f>G324</f>
        <v>0</v>
      </c>
      <c r="H323" s="46"/>
      <c r="I323" s="46"/>
    </row>
    <row r="324" spans="1:9" s="23" customFormat="1" ht="47.25" hidden="1">
      <c r="A324" s="27" t="s">
        <v>251</v>
      </c>
      <c r="B324" s="28" t="s">
        <v>299</v>
      </c>
      <c r="C324" s="28" t="s">
        <v>158</v>
      </c>
      <c r="D324" s="28" t="s">
        <v>143</v>
      </c>
      <c r="E324" s="28" t="s">
        <v>288</v>
      </c>
      <c r="F324" s="43" t="s">
        <v>206</v>
      </c>
      <c r="G324" s="29">
        <f>G325</f>
        <v>0</v>
      </c>
      <c r="H324" s="46"/>
      <c r="I324" s="46"/>
    </row>
    <row r="325" spans="1:9" s="23" customFormat="1" ht="47.25" hidden="1">
      <c r="A325" s="27" t="s">
        <v>213</v>
      </c>
      <c r="B325" s="28" t="s">
        <v>299</v>
      </c>
      <c r="C325" s="28" t="s">
        <v>158</v>
      </c>
      <c r="D325" s="28" t="s">
        <v>143</v>
      </c>
      <c r="E325" s="28" t="s">
        <v>288</v>
      </c>
      <c r="F325" s="43" t="s">
        <v>207</v>
      </c>
      <c r="G325" s="29"/>
      <c r="H325" s="46"/>
      <c r="I325" s="46"/>
    </row>
    <row r="326" spans="1:9" s="23" customFormat="1" ht="48" customHeight="1">
      <c r="A326" s="42" t="s">
        <v>200</v>
      </c>
      <c r="B326" s="21" t="s">
        <v>299</v>
      </c>
      <c r="C326" s="21" t="s">
        <v>158</v>
      </c>
      <c r="D326" s="21" t="s">
        <v>158</v>
      </c>
      <c r="E326" s="28"/>
      <c r="F326" s="28"/>
      <c r="G326" s="39">
        <f>G353+G327+G343+G364</f>
        <v>317.09</v>
      </c>
      <c r="H326" s="46"/>
      <c r="I326" s="46"/>
    </row>
    <row r="327" spans="1:9" s="23" customFormat="1" ht="48" customHeight="1">
      <c r="A327" s="51" t="s">
        <v>264</v>
      </c>
      <c r="B327" s="28" t="s">
        <v>299</v>
      </c>
      <c r="C327" s="28" t="s">
        <v>158</v>
      </c>
      <c r="D327" s="28" t="s">
        <v>158</v>
      </c>
      <c r="E327" s="28" t="s">
        <v>263</v>
      </c>
      <c r="F327" s="28"/>
      <c r="G327" s="29">
        <f>G328+G331</f>
        <v>317.09</v>
      </c>
      <c r="H327" s="46"/>
      <c r="I327" s="46"/>
    </row>
    <row r="328" spans="1:9" s="23" customFormat="1" ht="48.75" customHeight="1" hidden="1">
      <c r="A328" s="51" t="s">
        <v>302</v>
      </c>
      <c r="B328" s="28" t="s">
        <v>299</v>
      </c>
      <c r="C328" s="28" t="s">
        <v>158</v>
      </c>
      <c r="D328" s="28" t="s">
        <v>158</v>
      </c>
      <c r="E328" s="28" t="s">
        <v>265</v>
      </c>
      <c r="F328" s="28"/>
      <c r="G328" s="29">
        <f>G329</f>
        <v>0</v>
      </c>
      <c r="H328" s="46"/>
      <c r="I328" s="46"/>
    </row>
    <row r="329" spans="1:9" s="23" customFormat="1" ht="46.5" customHeight="1" hidden="1">
      <c r="A329" s="51" t="s">
        <v>217</v>
      </c>
      <c r="B329" s="28" t="s">
        <v>299</v>
      </c>
      <c r="C329" s="28" t="s">
        <v>158</v>
      </c>
      <c r="D329" s="28" t="s">
        <v>158</v>
      </c>
      <c r="E329" s="28" t="s">
        <v>265</v>
      </c>
      <c r="F329" s="43" t="s">
        <v>214</v>
      </c>
      <c r="G329" s="29">
        <f>G330</f>
        <v>0</v>
      </c>
      <c r="H329" s="46"/>
      <c r="I329" s="46"/>
    </row>
    <row r="330" spans="1:9" s="23" customFormat="1" ht="45" customHeight="1" hidden="1">
      <c r="A330" s="51" t="s">
        <v>238</v>
      </c>
      <c r="B330" s="28" t="s">
        <v>299</v>
      </c>
      <c r="C330" s="28" t="s">
        <v>158</v>
      </c>
      <c r="D330" s="28" t="s">
        <v>158</v>
      </c>
      <c r="E330" s="28" t="s">
        <v>265</v>
      </c>
      <c r="F330" s="43" t="s">
        <v>237</v>
      </c>
      <c r="G330" s="29"/>
      <c r="H330" s="46"/>
      <c r="I330" s="46"/>
    </row>
    <row r="331" spans="1:9" s="23" customFormat="1" ht="63" customHeight="1">
      <c r="A331" s="10" t="s">
        <v>420</v>
      </c>
      <c r="B331" s="28" t="s">
        <v>299</v>
      </c>
      <c r="C331" s="28" t="s">
        <v>158</v>
      </c>
      <c r="D331" s="28" t="s">
        <v>158</v>
      </c>
      <c r="E331" s="28" t="s">
        <v>295</v>
      </c>
      <c r="F331" s="43"/>
      <c r="G331" s="29">
        <f>G332+G336</f>
        <v>317.09</v>
      </c>
      <c r="H331" s="46"/>
      <c r="I331" s="46"/>
    </row>
    <row r="332" spans="1:9" s="23" customFormat="1" ht="42" customHeight="1">
      <c r="A332" s="10" t="s">
        <v>421</v>
      </c>
      <c r="B332" s="28" t="s">
        <v>299</v>
      </c>
      <c r="C332" s="4" t="s">
        <v>158</v>
      </c>
      <c r="D332" s="4" t="s">
        <v>158</v>
      </c>
      <c r="E332" s="4" t="s">
        <v>418</v>
      </c>
      <c r="F332" s="9"/>
      <c r="G332" s="29">
        <f>G333</f>
        <v>139.26</v>
      </c>
      <c r="H332" s="46"/>
      <c r="I332" s="46"/>
    </row>
    <row r="333" spans="1:9" s="23" customFormat="1" ht="41.25" customHeight="1">
      <c r="A333" s="3" t="s">
        <v>211</v>
      </c>
      <c r="B333" s="28" t="s">
        <v>299</v>
      </c>
      <c r="C333" s="4" t="s">
        <v>158</v>
      </c>
      <c r="D333" s="4" t="s">
        <v>158</v>
      </c>
      <c r="E333" s="4" t="s">
        <v>418</v>
      </c>
      <c r="F333" s="9" t="s">
        <v>205</v>
      </c>
      <c r="G333" s="29">
        <f>G334</f>
        <v>139.26</v>
      </c>
      <c r="H333" s="46"/>
      <c r="I333" s="46"/>
    </row>
    <row r="334" spans="1:9" s="23" customFormat="1" ht="47.25" customHeight="1">
      <c r="A334" s="3" t="s">
        <v>251</v>
      </c>
      <c r="B334" s="28" t="s">
        <v>299</v>
      </c>
      <c r="C334" s="4" t="s">
        <v>158</v>
      </c>
      <c r="D334" s="4" t="s">
        <v>158</v>
      </c>
      <c r="E334" s="4" t="s">
        <v>418</v>
      </c>
      <c r="F334" s="9" t="s">
        <v>206</v>
      </c>
      <c r="G334" s="29">
        <f>G335</f>
        <v>139.26</v>
      </c>
      <c r="H334" s="46"/>
      <c r="I334" s="46"/>
    </row>
    <row r="335" spans="1:9" s="23" customFormat="1" ht="51" customHeight="1">
      <c r="A335" s="3" t="s">
        <v>213</v>
      </c>
      <c r="B335" s="28" t="s">
        <v>299</v>
      </c>
      <c r="C335" s="4" t="s">
        <v>158</v>
      </c>
      <c r="D335" s="4" t="s">
        <v>158</v>
      </c>
      <c r="E335" s="4" t="s">
        <v>418</v>
      </c>
      <c r="F335" s="9" t="s">
        <v>207</v>
      </c>
      <c r="G335" s="29">
        <f>'приложение 6'!F387</f>
        <v>139.26</v>
      </c>
      <c r="H335" s="46"/>
      <c r="I335" s="46"/>
    </row>
    <row r="336" spans="1:9" s="23" customFormat="1" ht="37.5" customHeight="1">
      <c r="A336" s="10" t="s">
        <v>419</v>
      </c>
      <c r="B336" s="28" t="s">
        <v>299</v>
      </c>
      <c r="C336" s="4" t="s">
        <v>158</v>
      </c>
      <c r="D336" s="4" t="s">
        <v>158</v>
      </c>
      <c r="E336" s="4" t="s">
        <v>422</v>
      </c>
      <c r="F336" s="9"/>
      <c r="G336" s="29">
        <f>G337</f>
        <v>177.82999999999998</v>
      </c>
      <c r="H336" s="46"/>
      <c r="I336" s="46"/>
    </row>
    <row r="337" spans="1:9" s="23" customFormat="1" ht="33.75" customHeight="1">
      <c r="A337" s="3" t="s">
        <v>211</v>
      </c>
      <c r="B337" s="28" t="s">
        <v>299</v>
      </c>
      <c r="C337" s="4" t="s">
        <v>158</v>
      </c>
      <c r="D337" s="4" t="s">
        <v>158</v>
      </c>
      <c r="E337" s="4" t="s">
        <v>422</v>
      </c>
      <c r="F337" s="9" t="s">
        <v>205</v>
      </c>
      <c r="G337" s="29">
        <f>G338</f>
        <v>177.82999999999998</v>
      </c>
      <c r="H337" s="46"/>
      <c r="I337" s="46"/>
    </row>
    <row r="338" spans="1:9" s="23" customFormat="1" ht="45" customHeight="1">
      <c r="A338" s="3" t="s">
        <v>251</v>
      </c>
      <c r="B338" s="28" t="s">
        <v>299</v>
      </c>
      <c r="C338" s="4" t="s">
        <v>158</v>
      </c>
      <c r="D338" s="4" t="s">
        <v>158</v>
      </c>
      <c r="E338" s="4" t="s">
        <v>422</v>
      </c>
      <c r="F338" s="9" t="s">
        <v>206</v>
      </c>
      <c r="G338" s="29">
        <f>G339</f>
        <v>177.82999999999998</v>
      </c>
      <c r="H338" s="46"/>
      <c r="I338" s="46"/>
    </row>
    <row r="339" spans="1:9" s="23" customFormat="1" ht="53.25" customHeight="1">
      <c r="A339" s="3" t="s">
        <v>213</v>
      </c>
      <c r="B339" s="28" t="s">
        <v>299</v>
      </c>
      <c r="C339" s="4" t="s">
        <v>158</v>
      </c>
      <c r="D339" s="4" t="s">
        <v>158</v>
      </c>
      <c r="E339" s="4" t="s">
        <v>422</v>
      </c>
      <c r="F339" s="9" t="s">
        <v>207</v>
      </c>
      <c r="G339" s="29">
        <f>'приложение 6'!F391</f>
        <v>177.82999999999998</v>
      </c>
      <c r="H339" s="46"/>
      <c r="I339" s="46"/>
    </row>
    <row r="340" spans="1:9" s="23" customFormat="1" ht="78.75" customHeight="1" hidden="1">
      <c r="A340" s="27" t="s">
        <v>211</v>
      </c>
      <c r="B340" s="28" t="s">
        <v>299</v>
      </c>
      <c r="C340" s="28" t="s">
        <v>158</v>
      </c>
      <c r="D340" s="28" t="s">
        <v>158</v>
      </c>
      <c r="E340" s="28" t="s">
        <v>295</v>
      </c>
      <c r="F340" s="43" t="s">
        <v>205</v>
      </c>
      <c r="G340" s="29">
        <f>G341</f>
        <v>0</v>
      </c>
      <c r="H340" s="46"/>
      <c r="I340" s="46"/>
    </row>
    <row r="341" spans="1:9" s="23" customFormat="1" ht="77.25" customHeight="1" hidden="1">
      <c r="A341" s="27" t="s">
        <v>212</v>
      </c>
      <c r="B341" s="28" t="s">
        <v>299</v>
      </c>
      <c r="C341" s="28" t="s">
        <v>158</v>
      </c>
      <c r="D341" s="28" t="s">
        <v>158</v>
      </c>
      <c r="E341" s="28" t="s">
        <v>295</v>
      </c>
      <c r="F341" s="43" t="s">
        <v>206</v>
      </c>
      <c r="G341" s="29">
        <f>G342</f>
        <v>0</v>
      </c>
      <c r="H341" s="46"/>
      <c r="I341" s="46"/>
    </row>
    <row r="342" spans="1:9" s="23" customFormat="1" ht="72.75" customHeight="1" hidden="1">
      <c r="A342" s="27" t="s">
        <v>213</v>
      </c>
      <c r="B342" s="28" t="s">
        <v>299</v>
      </c>
      <c r="C342" s="28" t="s">
        <v>158</v>
      </c>
      <c r="D342" s="28" t="s">
        <v>158</v>
      </c>
      <c r="E342" s="28" t="s">
        <v>295</v>
      </c>
      <c r="F342" s="43" t="s">
        <v>207</v>
      </c>
      <c r="G342" s="29"/>
      <c r="H342" s="46"/>
      <c r="I342" s="46"/>
    </row>
    <row r="343" spans="1:9" s="23" customFormat="1" ht="67.5" customHeight="1" hidden="1">
      <c r="A343" s="40" t="s">
        <v>162</v>
      </c>
      <c r="B343" s="28" t="s">
        <v>299</v>
      </c>
      <c r="C343" s="28" t="s">
        <v>158</v>
      </c>
      <c r="D343" s="28" t="s">
        <v>158</v>
      </c>
      <c r="E343" s="28" t="s">
        <v>163</v>
      </c>
      <c r="F343" s="43"/>
      <c r="G343" s="29">
        <f>G344</f>
        <v>0</v>
      </c>
      <c r="H343" s="46"/>
      <c r="I343" s="46"/>
    </row>
    <row r="344" spans="1:9" s="23" customFormat="1" ht="61.5" customHeight="1" hidden="1">
      <c r="A344" s="40" t="s">
        <v>267</v>
      </c>
      <c r="B344" s="28" t="s">
        <v>299</v>
      </c>
      <c r="C344" s="28" t="s">
        <v>158</v>
      </c>
      <c r="D344" s="28" t="s">
        <v>158</v>
      </c>
      <c r="E344" s="28" t="s">
        <v>268</v>
      </c>
      <c r="F344" s="43"/>
      <c r="G344" s="29">
        <f>G345+G349</f>
        <v>0</v>
      </c>
      <c r="H344" s="46"/>
      <c r="I344" s="46"/>
    </row>
    <row r="345" spans="1:9" s="23" customFormat="1" ht="76.5" customHeight="1" hidden="1">
      <c r="A345" s="40" t="s">
        <v>282</v>
      </c>
      <c r="B345" s="28" t="s">
        <v>299</v>
      </c>
      <c r="C345" s="28" t="s">
        <v>158</v>
      </c>
      <c r="D345" s="28" t="s">
        <v>158</v>
      </c>
      <c r="E345" s="28" t="s">
        <v>283</v>
      </c>
      <c r="F345" s="43"/>
      <c r="G345" s="29">
        <f>G346</f>
        <v>0</v>
      </c>
      <c r="H345" s="46"/>
      <c r="I345" s="46"/>
    </row>
    <row r="346" spans="1:9" s="23" customFormat="1" ht="63.75" customHeight="1" hidden="1">
      <c r="A346" s="27" t="s">
        <v>211</v>
      </c>
      <c r="B346" s="28" t="s">
        <v>299</v>
      </c>
      <c r="C346" s="28" t="s">
        <v>158</v>
      </c>
      <c r="D346" s="28" t="s">
        <v>158</v>
      </c>
      <c r="E346" s="28" t="s">
        <v>283</v>
      </c>
      <c r="F346" s="43" t="s">
        <v>205</v>
      </c>
      <c r="G346" s="29">
        <f>G347</f>
        <v>0</v>
      </c>
      <c r="H346" s="46"/>
      <c r="I346" s="46"/>
    </row>
    <row r="347" spans="1:9" s="23" customFormat="1" ht="63.75" customHeight="1" hidden="1">
      <c r="A347" s="27" t="s">
        <v>251</v>
      </c>
      <c r="B347" s="28" t="s">
        <v>299</v>
      </c>
      <c r="C347" s="28" t="s">
        <v>158</v>
      </c>
      <c r="D347" s="28" t="s">
        <v>158</v>
      </c>
      <c r="E347" s="28" t="s">
        <v>283</v>
      </c>
      <c r="F347" s="43" t="s">
        <v>206</v>
      </c>
      <c r="G347" s="29">
        <f>G348</f>
        <v>0</v>
      </c>
      <c r="H347" s="46"/>
      <c r="I347" s="46"/>
    </row>
    <row r="348" spans="1:9" s="23" customFormat="1" ht="63.75" customHeight="1" hidden="1">
      <c r="A348" s="27" t="s">
        <v>213</v>
      </c>
      <c r="B348" s="28" t="s">
        <v>299</v>
      </c>
      <c r="C348" s="28" t="s">
        <v>158</v>
      </c>
      <c r="D348" s="28" t="s">
        <v>158</v>
      </c>
      <c r="E348" s="28" t="s">
        <v>283</v>
      </c>
      <c r="F348" s="43" t="s">
        <v>207</v>
      </c>
      <c r="G348" s="29"/>
      <c r="H348" s="46"/>
      <c r="I348" s="46"/>
    </row>
    <row r="349" spans="1:9" s="23" customFormat="1" ht="63.75" customHeight="1" hidden="1">
      <c r="A349" s="27" t="s">
        <v>294</v>
      </c>
      <c r="B349" s="28" t="s">
        <v>299</v>
      </c>
      <c r="C349" s="28" t="s">
        <v>158</v>
      </c>
      <c r="D349" s="28" t="s">
        <v>158</v>
      </c>
      <c r="E349" s="28" t="s">
        <v>293</v>
      </c>
      <c r="F349" s="43"/>
      <c r="G349" s="29">
        <f>G350</f>
        <v>0</v>
      </c>
      <c r="H349" s="46"/>
      <c r="I349" s="46"/>
    </row>
    <row r="350" spans="1:9" s="23" customFormat="1" ht="57.75" customHeight="1" hidden="1">
      <c r="A350" s="27" t="s">
        <v>211</v>
      </c>
      <c r="B350" s="28" t="s">
        <v>299</v>
      </c>
      <c r="C350" s="28" t="s">
        <v>158</v>
      </c>
      <c r="D350" s="28" t="s">
        <v>158</v>
      </c>
      <c r="E350" s="28" t="s">
        <v>293</v>
      </c>
      <c r="F350" s="43" t="s">
        <v>205</v>
      </c>
      <c r="G350" s="29">
        <f>G351</f>
        <v>0</v>
      </c>
      <c r="H350" s="46"/>
      <c r="I350" s="46"/>
    </row>
    <row r="351" spans="1:9" s="23" customFormat="1" ht="58.5" customHeight="1" hidden="1">
      <c r="A351" s="27" t="s">
        <v>251</v>
      </c>
      <c r="B351" s="28" t="s">
        <v>299</v>
      </c>
      <c r="C351" s="28" t="s">
        <v>158</v>
      </c>
      <c r="D351" s="28" t="s">
        <v>158</v>
      </c>
      <c r="E351" s="28" t="s">
        <v>293</v>
      </c>
      <c r="F351" s="43" t="s">
        <v>206</v>
      </c>
      <c r="G351" s="29">
        <f>G352</f>
        <v>0</v>
      </c>
      <c r="H351" s="46"/>
      <c r="I351" s="46"/>
    </row>
    <row r="352" spans="1:9" s="23" customFormat="1" ht="56.25" customHeight="1" hidden="1">
      <c r="A352" s="27" t="s">
        <v>213</v>
      </c>
      <c r="B352" s="28" t="s">
        <v>299</v>
      </c>
      <c r="C352" s="28" t="s">
        <v>158</v>
      </c>
      <c r="D352" s="28" t="s">
        <v>158</v>
      </c>
      <c r="E352" s="28" t="s">
        <v>293</v>
      </c>
      <c r="F352" s="43" t="s">
        <v>207</v>
      </c>
      <c r="G352" s="29"/>
      <c r="H352" s="46"/>
      <c r="I352" s="46"/>
    </row>
    <row r="353" spans="1:9" s="23" customFormat="1" ht="76.5" customHeight="1" hidden="1">
      <c r="A353" s="36" t="s">
        <v>222</v>
      </c>
      <c r="B353" s="28" t="s">
        <v>299</v>
      </c>
      <c r="C353" s="28" t="s">
        <v>158</v>
      </c>
      <c r="D353" s="28" t="s">
        <v>158</v>
      </c>
      <c r="E353" s="28" t="s">
        <v>151</v>
      </c>
      <c r="F353" s="21"/>
      <c r="G353" s="29">
        <f>G358+G362+G354</f>
        <v>0</v>
      </c>
      <c r="H353" s="46"/>
      <c r="I353" s="46"/>
    </row>
    <row r="354" spans="1:9" s="23" customFormat="1" ht="61.5" customHeight="1" hidden="1">
      <c r="A354" s="36" t="s">
        <v>234</v>
      </c>
      <c r="B354" s="28" t="s">
        <v>299</v>
      </c>
      <c r="C354" s="28" t="s">
        <v>158</v>
      </c>
      <c r="D354" s="28" t="s">
        <v>158</v>
      </c>
      <c r="E354" s="28" t="s">
        <v>195</v>
      </c>
      <c r="F354" s="28"/>
      <c r="G354" s="29">
        <f>G355</f>
        <v>0</v>
      </c>
      <c r="H354" s="46"/>
      <c r="I354" s="46"/>
    </row>
    <row r="355" spans="1:9" s="23" customFormat="1" ht="54.75" customHeight="1" hidden="1">
      <c r="A355" s="27" t="s">
        <v>211</v>
      </c>
      <c r="B355" s="28" t="s">
        <v>299</v>
      </c>
      <c r="C355" s="28" t="s">
        <v>158</v>
      </c>
      <c r="D355" s="28" t="s">
        <v>158</v>
      </c>
      <c r="E355" s="28" t="s">
        <v>195</v>
      </c>
      <c r="F355" s="43" t="s">
        <v>205</v>
      </c>
      <c r="G355" s="29">
        <f>G356</f>
        <v>0</v>
      </c>
      <c r="H355" s="46"/>
      <c r="I355" s="46"/>
    </row>
    <row r="356" spans="1:9" s="23" customFormat="1" ht="52.5" customHeight="1" hidden="1">
      <c r="A356" s="27" t="s">
        <v>212</v>
      </c>
      <c r="B356" s="28" t="s">
        <v>299</v>
      </c>
      <c r="C356" s="28" t="s">
        <v>158</v>
      </c>
      <c r="D356" s="28" t="s">
        <v>158</v>
      </c>
      <c r="E356" s="28" t="s">
        <v>195</v>
      </c>
      <c r="F356" s="43" t="s">
        <v>206</v>
      </c>
      <c r="G356" s="29">
        <f>G357</f>
        <v>0</v>
      </c>
      <c r="H356" s="46"/>
      <c r="I356" s="46"/>
    </row>
    <row r="357" spans="1:9" s="23" customFormat="1" ht="0.75" customHeight="1" hidden="1">
      <c r="A357" s="27" t="s">
        <v>213</v>
      </c>
      <c r="B357" s="28" t="s">
        <v>299</v>
      </c>
      <c r="C357" s="28" t="s">
        <v>158</v>
      </c>
      <c r="D357" s="28" t="s">
        <v>158</v>
      </c>
      <c r="E357" s="28" t="s">
        <v>195</v>
      </c>
      <c r="F357" s="43" t="s">
        <v>207</v>
      </c>
      <c r="G357" s="29"/>
      <c r="H357" s="46"/>
      <c r="I357" s="46"/>
    </row>
    <row r="358" spans="1:9" s="23" customFormat="1" ht="57.75" customHeight="1" hidden="1">
      <c r="A358" s="36" t="s">
        <v>266</v>
      </c>
      <c r="B358" s="28" t="s">
        <v>299</v>
      </c>
      <c r="C358" s="28" t="s">
        <v>158</v>
      </c>
      <c r="D358" s="28" t="s">
        <v>158</v>
      </c>
      <c r="E358" s="28" t="s">
        <v>169</v>
      </c>
      <c r="F358" s="43"/>
      <c r="G358" s="29">
        <f>G359</f>
        <v>0</v>
      </c>
      <c r="H358" s="46"/>
      <c r="I358" s="46"/>
    </row>
    <row r="359" spans="1:9" s="23" customFormat="1" ht="52.5" customHeight="1" hidden="1">
      <c r="A359" s="27" t="s">
        <v>211</v>
      </c>
      <c r="B359" s="28" t="s">
        <v>299</v>
      </c>
      <c r="C359" s="28" t="s">
        <v>158</v>
      </c>
      <c r="D359" s="28" t="s">
        <v>158</v>
      </c>
      <c r="E359" s="28" t="s">
        <v>169</v>
      </c>
      <c r="F359" s="43" t="s">
        <v>205</v>
      </c>
      <c r="G359" s="29">
        <f>G360</f>
        <v>0</v>
      </c>
      <c r="H359" s="46"/>
      <c r="I359" s="46"/>
    </row>
    <row r="360" spans="1:9" s="23" customFormat="1" ht="48.75" customHeight="1" hidden="1">
      <c r="A360" s="27" t="s">
        <v>212</v>
      </c>
      <c r="B360" s="28" t="s">
        <v>299</v>
      </c>
      <c r="C360" s="28" t="s">
        <v>158</v>
      </c>
      <c r="D360" s="28" t="s">
        <v>158</v>
      </c>
      <c r="E360" s="28" t="s">
        <v>169</v>
      </c>
      <c r="F360" s="43" t="s">
        <v>206</v>
      </c>
      <c r="G360" s="29">
        <f>G361</f>
        <v>0</v>
      </c>
      <c r="H360" s="46"/>
      <c r="I360" s="46"/>
    </row>
    <row r="361" spans="1:9" s="23" customFormat="1" ht="46.5" customHeight="1" hidden="1">
      <c r="A361" s="27" t="s">
        <v>213</v>
      </c>
      <c r="B361" s="28" t="s">
        <v>299</v>
      </c>
      <c r="C361" s="28" t="s">
        <v>158</v>
      </c>
      <c r="D361" s="28" t="s">
        <v>158</v>
      </c>
      <c r="E361" s="28" t="s">
        <v>169</v>
      </c>
      <c r="F361" s="43" t="s">
        <v>207</v>
      </c>
      <c r="G361" s="29"/>
      <c r="H361" s="46"/>
      <c r="I361" s="46"/>
    </row>
    <row r="362" spans="1:9" s="23" customFormat="1" ht="46.5" customHeight="1" hidden="1">
      <c r="A362" s="51" t="s">
        <v>217</v>
      </c>
      <c r="B362" s="28" t="s">
        <v>299</v>
      </c>
      <c r="C362" s="28" t="s">
        <v>158</v>
      </c>
      <c r="D362" s="28" t="s">
        <v>158</v>
      </c>
      <c r="E362" s="28" t="s">
        <v>169</v>
      </c>
      <c r="F362" s="28" t="s">
        <v>214</v>
      </c>
      <c r="G362" s="29">
        <f>G363</f>
        <v>0</v>
      </c>
      <c r="H362" s="46"/>
      <c r="I362" s="46"/>
    </row>
    <row r="363" spans="1:9" s="23" customFormat="1" ht="31.5" customHeight="1" hidden="1">
      <c r="A363" s="51" t="s">
        <v>238</v>
      </c>
      <c r="B363" s="28" t="s">
        <v>299</v>
      </c>
      <c r="C363" s="28" t="s">
        <v>158</v>
      </c>
      <c r="D363" s="28" t="s">
        <v>158</v>
      </c>
      <c r="E363" s="28" t="s">
        <v>169</v>
      </c>
      <c r="F363" s="28" t="s">
        <v>237</v>
      </c>
      <c r="G363" s="29">
        <f>300-300</f>
        <v>0</v>
      </c>
      <c r="H363" s="46"/>
      <c r="I363" s="46"/>
    </row>
    <row r="364" spans="1:9" s="23" customFormat="1" ht="1.5" customHeight="1" hidden="1">
      <c r="A364" s="3" t="s">
        <v>162</v>
      </c>
      <c r="B364" s="28" t="s">
        <v>299</v>
      </c>
      <c r="C364" s="4" t="s">
        <v>158</v>
      </c>
      <c r="D364" s="4" t="s">
        <v>158</v>
      </c>
      <c r="E364" s="4" t="s">
        <v>163</v>
      </c>
      <c r="F364" s="28"/>
      <c r="G364" s="29">
        <f>G365</f>
        <v>0</v>
      </c>
      <c r="H364" s="46"/>
      <c r="I364" s="46"/>
    </row>
    <row r="365" spans="1:9" s="23" customFormat="1" ht="31.5" customHeight="1" hidden="1">
      <c r="A365" s="3" t="s">
        <v>645</v>
      </c>
      <c r="B365" s="28" t="s">
        <v>299</v>
      </c>
      <c r="C365" s="4" t="s">
        <v>158</v>
      </c>
      <c r="D365" s="4" t="s">
        <v>158</v>
      </c>
      <c r="E365" s="4" t="s">
        <v>268</v>
      </c>
      <c r="F365" s="4"/>
      <c r="G365" s="29">
        <f>G366</f>
        <v>0</v>
      </c>
      <c r="H365" s="46"/>
      <c r="I365" s="46"/>
    </row>
    <row r="366" spans="1:9" s="23" customFormat="1" ht="31.5" customHeight="1" hidden="1">
      <c r="A366" s="10" t="s">
        <v>281</v>
      </c>
      <c r="B366" s="28" t="s">
        <v>299</v>
      </c>
      <c r="C366" s="4" t="s">
        <v>158</v>
      </c>
      <c r="D366" s="4" t="s">
        <v>158</v>
      </c>
      <c r="E366" s="4" t="s">
        <v>280</v>
      </c>
      <c r="F366" s="4"/>
      <c r="G366" s="29">
        <f>G367</f>
        <v>0</v>
      </c>
      <c r="H366" s="46"/>
      <c r="I366" s="46"/>
    </row>
    <row r="367" spans="1:9" s="23" customFormat="1" ht="31.5" customHeight="1" hidden="1">
      <c r="A367" s="3" t="s">
        <v>211</v>
      </c>
      <c r="B367" s="28" t="s">
        <v>299</v>
      </c>
      <c r="C367" s="4" t="s">
        <v>158</v>
      </c>
      <c r="D367" s="4" t="s">
        <v>158</v>
      </c>
      <c r="E367" s="4" t="s">
        <v>280</v>
      </c>
      <c r="F367" s="4" t="s">
        <v>205</v>
      </c>
      <c r="G367" s="29">
        <f>G368</f>
        <v>0</v>
      </c>
      <c r="H367" s="46"/>
      <c r="I367" s="46"/>
    </row>
    <row r="368" spans="1:9" s="23" customFormat="1" ht="54" customHeight="1" hidden="1">
      <c r="A368" s="3" t="s">
        <v>251</v>
      </c>
      <c r="B368" s="28" t="s">
        <v>299</v>
      </c>
      <c r="C368" s="4" t="s">
        <v>158</v>
      </c>
      <c r="D368" s="4" t="s">
        <v>158</v>
      </c>
      <c r="E368" s="4" t="s">
        <v>280</v>
      </c>
      <c r="F368" s="4" t="s">
        <v>206</v>
      </c>
      <c r="G368" s="29">
        <f>G369</f>
        <v>0</v>
      </c>
      <c r="H368" s="46"/>
      <c r="I368" s="46"/>
    </row>
    <row r="369" spans="1:9" s="23" customFormat="1" ht="54" customHeight="1" hidden="1">
      <c r="A369" s="3" t="s">
        <v>213</v>
      </c>
      <c r="B369" s="28" t="s">
        <v>299</v>
      </c>
      <c r="C369" s="4" t="s">
        <v>158</v>
      </c>
      <c r="D369" s="4" t="s">
        <v>158</v>
      </c>
      <c r="E369" s="4" t="s">
        <v>280</v>
      </c>
      <c r="F369" s="4" t="s">
        <v>207</v>
      </c>
      <c r="G369" s="29">
        <f>0</f>
        <v>0</v>
      </c>
      <c r="H369" s="46"/>
      <c r="I369" s="46"/>
    </row>
    <row r="370" spans="1:8" s="23" customFormat="1" ht="15.75" hidden="1">
      <c r="A370" s="42" t="s">
        <v>197</v>
      </c>
      <c r="B370" s="21" t="s">
        <v>299</v>
      </c>
      <c r="C370" s="21" t="s">
        <v>166</v>
      </c>
      <c r="D370" s="21"/>
      <c r="E370" s="21"/>
      <c r="F370" s="21"/>
      <c r="G370" s="39">
        <f>G371</f>
        <v>0</v>
      </c>
      <c r="H370" s="47"/>
    </row>
    <row r="371" spans="1:8" s="23" customFormat="1" ht="15.75" hidden="1">
      <c r="A371" s="42" t="s">
        <v>196</v>
      </c>
      <c r="B371" s="21" t="s">
        <v>299</v>
      </c>
      <c r="C371" s="21" t="s">
        <v>166</v>
      </c>
      <c r="D371" s="21" t="s">
        <v>122</v>
      </c>
      <c r="E371" s="21"/>
      <c r="F371" s="21"/>
      <c r="G371" s="39">
        <f>G372</f>
        <v>0</v>
      </c>
      <c r="H371" s="47"/>
    </row>
    <row r="372" spans="1:8" ht="31.5" hidden="1">
      <c r="A372" s="36" t="s">
        <v>222</v>
      </c>
      <c r="B372" s="28" t="s">
        <v>299</v>
      </c>
      <c r="C372" s="28" t="s">
        <v>166</v>
      </c>
      <c r="D372" s="28" t="s">
        <v>122</v>
      </c>
      <c r="E372" s="28" t="s">
        <v>151</v>
      </c>
      <c r="F372" s="28"/>
      <c r="G372" s="29">
        <f>G373+G377</f>
        <v>0</v>
      </c>
      <c r="H372" s="45"/>
    </row>
    <row r="373" spans="1:8" ht="45" hidden="1">
      <c r="A373" s="157" t="s">
        <v>84</v>
      </c>
      <c r="B373" s="28" t="s">
        <v>299</v>
      </c>
      <c r="C373" s="28" t="s">
        <v>166</v>
      </c>
      <c r="D373" s="28" t="s">
        <v>122</v>
      </c>
      <c r="E373" s="28" t="s">
        <v>351</v>
      </c>
      <c r="F373" s="28"/>
      <c r="G373" s="29">
        <f>G374</f>
        <v>0</v>
      </c>
      <c r="H373" s="41"/>
    </row>
    <row r="374" spans="1:8" ht="15.75" hidden="1">
      <c r="A374" s="27" t="s">
        <v>211</v>
      </c>
      <c r="B374" s="28" t="s">
        <v>299</v>
      </c>
      <c r="C374" s="28" t="s">
        <v>166</v>
      </c>
      <c r="D374" s="28" t="s">
        <v>122</v>
      </c>
      <c r="E374" s="28" t="s">
        <v>351</v>
      </c>
      <c r="F374" s="43" t="s">
        <v>205</v>
      </c>
      <c r="G374" s="29">
        <f>G375</f>
        <v>0</v>
      </c>
      <c r="H374" s="41"/>
    </row>
    <row r="375" spans="1:8" s="23" customFormat="1" ht="53.25" customHeight="1" hidden="1">
      <c r="A375" s="27" t="s">
        <v>212</v>
      </c>
      <c r="B375" s="28" t="s">
        <v>299</v>
      </c>
      <c r="C375" s="28" t="s">
        <v>166</v>
      </c>
      <c r="D375" s="28" t="s">
        <v>122</v>
      </c>
      <c r="E375" s="28" t="s">
        <v>351</v>
      </c>
      <c r="F375" s="43" t="s">
        <v>206</v>
      </c>
      <c r="G375" s="29">
        <f>G376</f>
        <v>0</v>
      </c>
      <c r="H375" s="52"/>
    </row>
    <row r="376" spans="1:8" s="23" customFormat="1" ht="58.5" customHeight="1" hidden="1">
      <c r="A376" s="27" t="s">
        <v>228</v>
      </c>
      <c r="B376" s="28" t="s">
        <v>299</v>
      </c>
      <c r="C376" s="28" t="s">
        <v>166</v>
      </c>
      <c r="D376" s="28" t="s">
        <v>122</v>
      </c>
      <c r="E376" s="28" t="s">
        <v>351</v>
      </c>
      <c r="F376" s="43" t="s">
        <v>229</v>
      </c>
      <c r="G376" s="29">
        <f>'[1]приложение 6'!F457</f>
        <v>0</v>
      </c>
      <c r="H376" s="52"/>
    </row>
    <row r="377" spans="1:8" s="23" customFormat="1" ht="78.75" customHeight="1" hidden="1">
      <c r="A377" s="27" t="s">
        <v>291</v>
      </c>
      <c r="B377" s="28" t="s">
        <v>299</v>
      </c>
      <c r="C377" s="28" t="s">
        <v>166</v>
      </c>
      <c r="D377" s="28" t="s">
        <v>122</v>
      </c>
      <c r="E377" s="28" t="s">
        <v>287</v>
      </c>
      <c r="F377" s="43"/>
      <c r="G377" s="29">
        <f>G378+G382</f>
        <v>0</v>
      </c>
      <c r="H377" s="52"/>
    </row>
    <row r="378" spans="1:8" s="23" customFormat="1" ht="78.75" customHeight="1" hidden="1">
      <c r="A378" s="27" t="s">
        <v>290</v>
      </c>
      <c r="B378" s="28" t="s">
        <v>299</v>
      </c>
      <c r="C378" s="28" t="s">
        <v>166</v>
      </c>
      <c r="D378" s="28" t="s">
        <v>122</v>
      </c>
      <c r="E378" s="28" t="s">
        <v>289</v>
      </c>
      <c r="F378" s="43"/>
      <c r="G378" s="29">
        <f>G379</f>
        <v>0</v>
      </c>
      <c r="H378" s="52"/>
    </row>
    <row r="379" spans="1:8" s="23" customFormat="1" ht="62.25" customHeight="1" hidden="1">
      <c r="A379" s="27" t="s">
        <v>292</v>
      </c>
      <c r="B379" s="28" t="s">
        <v>299</v>
      </c>
      <c r="C379" s="28" t="s">
        <v>166</v>
      </c>
      <c r="D379" s="28" t="s">
        <v>122</v>
      </c>
      <c r="E379" s="28" t="s">
        <v>289</v>
      </c>
      <c r="F379" s="43" t="s">
        <v>205</v>
      </c>
      <c r="G379" s="29">
        <f>G380</f>
        <v>0</v>
      </c>
      <c r="H379" s="52"/>
    </row>
    <row r="380" spans="1:8" s="23" customFormat="1" ht="43.5" customHeight="1" hidden="1">
      <c r="A380" s="27" t="s">
        <v>211</v>
      </c>
      <c r="B380" s="28" t="s">
        <v>299</v>
      </c>
      <c r="C380" s="28" t="s">
        <v>166</v>
      </c>
      <c r="D380" s="28" t="s">
        <v>122</v>
      </c>
      <c r="E380" s="28" t="s">
        <v>289</v>
      </c>
      <c r="F380" s="43" t="s">
        <v>206</v>
      </c>
      <c r="G380" s="29">
        <f>G381</f>
        <v>0</v>
      </c>
      <c r="H380" s="52"/>
    </row>
    <row r="381" spans="1:8" s="23" customFormat="1" ht="54.75" customHeight="1" hidden="1">
      <c r="A381" s="27" t="s">
        <v>228</v>
      </c>
      <c r="B381" s="28" t="s">
        <v>299</v>
      </c>
      <c r="C381" s="28" t="s">
        <v>166</v>
      </c>
      <c r="D381" s="28" t="s">
        <v>122</v>
      </c>
      <c r="E381" s="28" t="s">
        <v>289</v>
      </c>
      <c r="F381" s="43" t="s">
        <v>229</v>
      </c>
      <c r="G381" s="29">
        <f>100-100</f>
        <v>0</v>
      </c>
      <c r="H381" s="52"/>
    </row>
    <row r="382" spans="1:8" s="23" customFormat="1" ht="63.75" customHeight="1" hidden="1">
      <c r="A382" s="27" t="s">
        <v>286</v>
      </c>
      <c r="B382" s="28" t="s">
        <v>299</v>
      </c>
      <c r="C382" s="28" t="s">
        <v>166</v>
      </c>
      <c r="D382" s="28" t="s">
        <v>122</v>
      </c>
      <c r="E382" s="28" t="s">
        <v>288</v>
      </c>
      <c r="F382" s="43"/>
      <c r="G382" s="29">
        <f>G383</f>
        <v>0</v>
      </c>
      <c r="H382" s="52"/>
    </row>
    <row r="383" spans="1:8" s="23" customFormat="1" ht="41.25" customHeight="1" hidden="1">
      <c r="A383" s="27" t="s">
        <v>211</v>
      </c>
      <c r="B383" s="28" t="s">
        <v>299</v>
      </c>
      <c r="C383" s="28" t="s">
        <v>166</v>
      </c>
      <c r="D383" s="28" t="s">
        <v>122</v>
      </c>
      <c r="E383" s="28" t="s">
        <v>288</v>
      </c>
      <c r="F383" s="43" t="s">
        <v>205</v>
      </c>
      <c r="G383" s="29">
        <f>G384</f>
        <v>0</v>
      </c>
      <c r="H383" s="52"/>
    </row>
    <row r="384" spans="1:8" s="23" customFormat="1" ht="50.25" customHeight="1" hidden="1">
      <c r="A384" s="27" t="s">
        <v>251</v>
      </c>
      <c r="B384" s="28" t="s">
        <v>299</v>
      </c>
      <c r="C384" s="28" t="s">
        <v>166</v>
      </c>
      <c r="D384" s="28" t="s">
        <v>122</v>
      </c>
      <c r="E384" s="28" t="s">
        <v>288</v>
      </c>
      <c r="F384" s="43" t="s">
        <v>206</v>
      </c>
      <c r="G384" s="29">
        <f>G385</f>
        <v>0</v>
      </c>
      <c r="H384" s="52"/>
    </row>
    <row r="385" spans="1:8" s="23" customFormat="1" ht="51.75" customHeight="1" hidden="1">
      <c r="A385" s="27" t="s">
        <v>228</v>
      </c>
      <c r="B385" s="28" t="s">
        <v>299</v>
      </c>
      <c r="C385" s="28" t="s">
        <v>166</v>
      </c>
      <c r="D385" s="28" t="s">
        <v>122</v>
      </c>
      <c r="E385" s="28" t="s">
        <v>288</v>
      </c>
      <c r="F385" s="43" t="s">
        <v>229</v>
      </c>
      <c r="G385" s="29">
        <f>1132.2+0.2-1132.4</f>
        <v>0</v>
      </c>
      <c r="H385" s="52"/>
    </row>
    <row r="386" spans="1:8" ht="54" customHeight="1" hidden="1">
      <c r="A386" s="27" t="s">
        <v>213</v>
      </c>
      <c r="B386" s="28" t="s">
        <v>299</v>
      </c>
      <c r="C386" s="28" t="s">
        <v>166</v>
      </c>
      <c r="D386" s="28" t="s">
        <v>122</v>
      </c>
      <c r="E386" s="28" t="s">
        <v>152</v>
      </c>
      <c r="F386" s="43" t="s">
        <v>207</v>
      </c>
      <c r="G386" s="29">
        <v>0</v>
      </c>
      <c r="H386" s="41"/>
    </row>
    <row r="387" spans="1:8" s="23" customFormat="1" ht="0.75" customHeight="1" hidden="1">
      <c r="A387" s="42" t="s">
        <v>197</v>
      </c>
      <c r="B387" s="21" t="s">
        <v>299</v>
      </c>
      <c r="C387" s="21" t="s">
        <v>166</v>
      </c>
      <c r="D387" s="21"/>
      <c r="E387" s="21"/>
      <c r="F387" s="33"/>
      <c r="G387" s="39">
        <f aca="true" t="shared" si="0" ref="G387:G392">G388</f>
        <v>0</v>
      </c>
      <c r="H387" s="52"/>
    </row>
    <row r="388" spans="1:8" s="23" customFormat="1" ht="36.75" customHeight="1" hidden="1">
      <c r="A388" s="8" t="s">
        <v>75</v>
      </c>
      <c r="B388" s="21" t="s">
        <v>299</v>
      </c>
      <c r="C388" s="2" t="s">
        <v>166</v>
      </c>
      <c r="D388" s="2" t="s">
        <v>111</v>
      </c>
      <c r="E388" s="2"/>
      <c r="F388" s="33"/>
      <c r="G388" s="39">
        <f t="shared" si="0"/>
        <v>0</v>
      </c>
      <c r="H388" s="52"/>
    </row>
    <row r="389" spans="1:8" ht="54" customHeight="1" hidden="1">
      <c r="A389" s="40" t="s">
        <v>137</v>
      </c>
      <c r="B389" s="28" t="s">
        <v>299</v>
      </c>
      <c r="C389" s="28" t="s">
        <v>111</v>
      </c>
      <c r="D389" s="28" t="s">
        <v>194</v>
      </c>
      <c r="E389" s="43" t="s">
        <v>138</v>
      </c>
      <c r="F389" s="28"/>
      <c r="G389" s="29">
        <f t="shared" si="0"/>
        <v>0</v>
      </c>
      <c r="H389" s="41"/>
    </row>
    <row r="390" spans="1:8" ht="31.5" customHeight="1" hidden="1">
      <c r="A390" s="44" t="s">
        <v>189</v>
      </c>
      <c r="B390" s="28" t="s">
        <v>299</v>
      </c>
      <c r="C390" s="43" t="s">
        <v>111</v>
      </c>
      <c r="D390" s="28" t="s">
        <v>194</v>
      </c>
      <c r="E390" s="43" t="s">
        <v>190</v>
      </c>
      <c r="F390" s="43"/>
      <c r="G390" s="29">
        <f t="shared" si="0"/>
        <v>0</v>
      </c>
      <c r="H390" s="41"/>
    </row>
    <row r="391" spans="1:8" ht="54" customHeight="1" hidden="1">
      <c r="A391" s="3" t="s">
        <v>211</v>
      </c>
      <c r="B391" s="28" t="s">
        <v>299</v>
      </c>
      <c r="C391" s="4" t="s">
        <v>166</v>
      </c>
      <c r="D391" s="4" t="s">
        <v>111</v>
      </c>
      <c r="E391" s="43" t="s">
        <v>190</v>
      </c>
      <c r="F391" s="9" t="s">
        <v>205</v>
      </c>
      <c r="G391" s="29">
        <f t="shared" si="0"/>
        <v>0</v>
      </c>
      <c r="H391" s="41"/>
    </row>
    <row r="392" spans="1:8" ht="54" customHeight="1" hidden="1">
      <c r="A392" s="3" t="s">
        <v>251</v>
      </c>
      <c r="B392" s="28" t="s">
        <v>299</v>
      </c>
      <c r="C392" s="4" t="s">
        <v>166</v>
      </c>
      <c r="D392" s="4" t="s">
        <v>111</v>
      </c>
      <c r="E392" s="43" t="s">
        <v>190</v>
      </c>
      <c r="F392" s="9" t="s">
        <v>206</v>
      </c>
      <c r="G392" s="29">
        <f t="shared" si="0"/>
        <v>0</v>
      </c>
      <c r="H392" s="41"/>
    </row>
    <row r="393" spans="1:8" ht="54" customHeight="1" hidden="1">
      <c r="A393" s="3" t="s">
        <v>213</v>
      </c>
      <c r="B393" s="28" t="s">
        <v>299</v>
      </c>
      <c r="C393" s="4" t="s">
        <v>166</v>
      </c>
      <c r="D393" s="4" t="s">
        <v>111</v>
      </c>
      <c r="E393" s="43" t="s">
        <v>190</v>
      </c>
      <c r="F393" s="9" t="s">
        <v>207</v>
      </c>
      <c r="G393" s="29">
        <f>'приложение 6'!F435</f>
        <v>0</v>
      </c>
      <c r="H393" s="41"/>
    </row>
    <row r="394" spans="1:8" s="23" customFormat="1" ht="15.75">
      <c r="A394" s="42" t="s">
        <v>170</v>
      </c>
      <c r="B394" s="21" t="s">
        <v>299</v>
      </c>
      <c r="C394" s="21" t="s">
        <v>168</v>
      </c>
      <c r="D394" s="21"/>
      <c r="E394" s="21"/>
      <c r="F394" s="21"/>
      <c r="G394" s="39">
        <f>G395</f>
        <v>6</v>
      </c>
      <c r="H394" s="52"/>
    </row>
    <row r="395" spans="1:8" s="23" customFormat="1" ht="15.75">
      <c r="A395" s="53" t="s">
        <v>171</v>
      </c>
      <c r="B395" s="33" t="s">
        <v>299</v>
      </c>
      <c r="C395" s="33" t="s">
        <v>168</v>
      </c>
      <c r="D395" s="33" t="s">
        <v>111</v>
      </c>
      <c r="E395" s="33"/>
      <c r="F395" s="33"/>
      <c r="G395" s="39">
        <f>G396</f>
        <v>6</v>
      </c>
      <c r="H395" s="52"/>
    </row>
    <row r="396" spans="1:8" ht="37.5" customHeight="1">
      <c r="A396" s="44" t="s">
        <v>172</v>
      </c>
      <c r="B396" s="43" t="s">
        <v>299</v>
      </c>
      <c r="C396" s="43" t="s">
        <v>168</v>
      </c>
      <c r="D396" s="43" t="s">
        <v>111</v>
      </c>
      <c r="E396" s="43" t="s">
        <v>173</v>
      </c>
      <c r="F396" s="43"/>
      <c r="G396" s="29">
        <f>G397</f>
        <v>6</v>
      </c>
      <c r="H396" s="11" t="s">
        <v>303</v>
      </c>
    </row>
    <row r="397" spans="1:8" ht="31.5">
      <c r="A397" s="44" t="s">
        <v>174</v>
      </c>
      <c r="B397" s="43" t="s">
        <v>299</v>
      </c>
      <c r="C397" s="43" t="s">
        <v>168</v>
      </c>
      <c r="D397" s="43" t="s">
        <v>111</v>
      </c>
      <c r="E397" s="43" t="s">
        <v>175</v>
      </c>
      <c r="F397" s="43"/>
      <c r="G397" s="29">
        <f>G398</f>
        <v>6</v>
      </c>
      <c r="H397" s="41"/>
    </row>
    <row r="398" spans="1:8" ht="15.75">
      <c r="A398" s="44" t="s">
        <v>240</v>
      </c>
      <c r="B398" s="43" t="s">
        <v>299</v>
      </c>
      <c r="C398" s="43" t="s">
        <v>168</v>
      </c>
      <c r="D398" s="43" t="s">
        <v>111</v>
      </c>
      <c r="E398" s="43" t="s">
        <v>175</v>
      </c>
      <c r="F398" s="43" t="s">
        <v>239</v>
      </c>
      <c r="G398" s="29">
        <f>G399</f>
        <v>6</v>
      </c>
      <c r="H398" s="41"/>
    </row>
    <row r="399" spans="1:8" ht="45" customHeight="1">
      <c r="A399" s="44" t="s">
        <v>244</v>
      </c>
      <c r="B399" s="43" t="s">
        <v>299</v>
      </c>
      <c r="C399" s="43" t="s">
        <v>168</v>
      </c>
      <c r="D399" s="43" t="s">
        <v>111</v>
      </c>
      <c r="E399" s="43" t="s">
        <v>175</v>
      </c>
      <c r="F399" s="43" t="s">
        <v>245</v>
      </c>
      <c r="G399" s="29">
        <f>'приложение 6'!F497</f>
        <v>6</v>
      </c>
      <c r="H399" s="41"/>
    </row>
    <row r="400" spans="1:8" s="23" customFormat="1" ht="47.25">
      <c r="A400" s="54" t="s">
        <v>304</v>
      </c>
      <c r="B400" s="21" t="s">
        <v>305</v>
      </c>
      <c r="C400" s="17"/>
      <c r="D400" s="17"/>
      <c r="E400" s="17"/>
      <c r="F400" s="17"/>
      <c r="G400" s="55">
        <f>G401</f>
        <v>1973.09782</v>
      </c>
      <c r="H400" s="56"/>
    </row>
    <row r="401" spans="1:8" s="23" customFormat="1" ht="15.75">
      <c r="A401" s="42" t="s">
        <v>110</v>
      </c>
      <c r="B401" s="21" t="s">
        <v>305</v>
      </c>
      <c r="C401" s="21" t="s">
        <v>111</v>
      </c>
      <c r="D401" s="21"/>
      <c r="E401" s="21"/>
      <c r="F401" s="21"/>
      <c r="G401" s="57">
        <f>G402+G425</f>
        <v>1973.09782</v>
      </c>
      <c r="H401" s="58"/>
    </row>
    <row r="402" spans="1:8" s="23" customFormat="1" ht="47.25">
      <c r="A402" s="42" t="s">
        <v>179</v>
      </c>
      <c r="B402" s="21" t="s">
        <v>305</v>
      </c>
      <c r="C402" s="21" t="s">
        <v>111</v>
      </c>
      <c r="D402" s="21" t="s">
        <v>143</v>
      </c>
      <c r="E402" s="21"/>
      <c r="F402" s="21"/>
      <c r="G402" s="39">
        <f>G403+G416</f>
        <v>1843.1978199999999</v>
      </c>
      <c r="H402" s="50"/>
    </row>
    <row r="403" spans="1:8" ht="47.25">
      <c r="A403" s="36" t="s">
        <v>115</v>
      </c>
      <c r="B403" s="28" t="s">
        <v>305</v>
      </c>
      <c r="C403" s="28" t="s">
        <v>111</v>
      </c>
      <c r="D403" s="28" t="s">
        <v>143</v>
      </c>
      <c r="E403" s="28" t="s">
        <v>116</v>
      </c>
      <c r="F403" s="28"/>
      <c r="G403" s="29">
        <f>G404</f>
        <v>932.77382</v>
      </c>
      <c r="H403" s="46"/>
    </row>
    <row r="404" spans="1:8" ht="15.75">
      <c r="A404" s="36" t="s">
        <v>123</v>
      </c>
      <c r="B404" s="28" t="s">
        <v>305</v>
      </c>
      <c r="C404" s="28" t="s">
        <v>111</v>
      </c>
      <c r="D404" s="28" t="s">
        <v>143</v>
      </c>
      <c r="E404" s="28" t="s">
        <v>124</v>
      </c>
      <c r="F404" s="28"/>
      <c r="G404" s="29">
        <f>G405</f>
        <v>932.77382</v>
      </c>
      <c r="H404" s="46"/>
    </row>
    <row r="405" spans="1:8" ht="44.25" customHeight="1">
      <c r="A405" s="36" t="s">
        <v>125</v>
      </c>
      <c r="B405" s="28" t="s">
        <v>305</v>
      </c>
      <c r="C405" s="28" t="s">
        <v>111</v>
      </c>
      <c r="D405" s="28" t="s">
        <v>143</v>
      </c>
      <c r="E405" s="28" t="s">
        <v>126</v>
      </c>
      <c r="F405" s="28"/>
      <c r="G405" s="29">
        <f>G406+G410+G413</f>
        <v>932.77382</v>
      </c>
      <c r="H405" s="46"/>
    </row>
    <row r="406" spans="1:8" ht="63">
      <c r="A406" s="27" t="s">
        <v>300</v>
      </c>
      <c r="B406" s="28" t="s">
        <v>305</v>
      </c>
      <c r="C406" s="28" t="s">
        <v>111</v>
      </c>
      <c r="D406" s="28" t="s">
        <v>143</v>
      </c>
      <c r="E406" s="28" t="s">
        <v>126</v>
      </c>
      <c r="F406" s="28" t="s">
        <v>201</v>
      </c>
      <c r="G406" s="29">
        <f>G407</f>
        <v>928.77372</v>
      </c>
      <c r="H406" s="46"/>
    </row>
    <row r="407" spans="1:8" ht="15.75">
      <c r="A407" s="27" t="s">
        <v>208</v>
      </c>
      <c r="B407" s="28" t="s">
        <v>305</v>
      </c>
      <c r="C407" s="28" t="s">
        <v>111</v>
      </c>
      <c r="D407" s="28" t="s">
        <v>143</v>
      </c>
      <c r="E407" s="28" t="s">
        <v>126</v>
      </c>
      <c r="F407" s="28" t="s">
        <v>202</v>
      </c>
      <c r="G407" s="29">
        <f>G408+G409</f>
        <v>928.77372</v>
      </c>
      <c r="H407" s="46"/>
    </row>
    <row r="408" spans="1:8" ht="15.75">
      <c r="A408" s="27" t="s">
        <v>209</v>
      </c>
      <c r="B408" s="28" t="s">
        <v>305</v>
      </c>
      <c r="C408" s="28" t="s">
        <v>111</v>
      </c>
      <c r="D408" s="28" t="s">
        <v>143</v>
      </c>
      <c r="E408" s="28" t="s">
        <v>126</v>
      </c>
      <c r="F408" s="28" t="s">
        <v>203</v>
      </c>
      <c r="G408" s="29">
        <f>'приложение 6'!F31</f>
        <v>912.64372</v>
      </c>
      <c r="H408" s="46"/>
    </row>
    <row r="409" spans="1:8" ht="47.25">
      <c r="A409" s="27" t="s">
        <v>210</v>
      </c>
      <c r="B409" s="28" t="s">
        <v>305</v>
      </c>
      <c r="C409" s="28" t="s">
        <v>111</v>
      </c>
      <c r="D409" s="28" t="s">
        <v>143</v>
      </c>
      <c r="E409" s="28" t="s">
        <v>126</v>
      </c>
      <c r="F409" s="28" t="s">
        <v>204</v>
      </c>
      <c r="G409" s="29">
        <f>'приложение 6'!F32</f>
        <v>16.130000000000003</v>
      </c>
      <c r="H409" s="46"/>
    </row>
    <row r="410" spans="1:8" ht="15.75">
      <c r="A410" s="27" t="s">
        <v>211</v>
      </c>
      <c r="B410" s="28" t="s">
        <v>305</v>
      </c>
      <c r="C410" s="28" t="s">
        <v>111</v>
      </c>
      <c r="D410" s="28" t="s">
        <v>143</v>
      </c>
      <c r="E410" s="28" t="s">
        <v>126</v>
      </c>
      <c r="F410" s="28" t="s">
        <v>205</v>
      </c>
      <c r="G410" s="29">
        <f>G411</f>
        <v>4.0001</v>
      </c>
      <c r="H410" s="46"/>
    </row>
    <row r="411" spans="1:8" ht="47.25">
      <c r="A411" s="27" t="s">
        <v>212</v>
      </c>
      <c r="B411" s="28" t="s">
        <v>305</v>
      </c>
      <c r="C411" s="28" t="s">
        <v>111</v>
      </c>
      <c r="D411" s="28" t="s">
        <v>143</v>
      </c>
      <c r="E411" s="28" t="s">
        <v>126</v>
      </c>
      <c r="F411" s="28" t="s">
        <v>206</v>
      </c>
      <c r="G411" s="29">
        <f>G412</f>
        <v>4.0001</v>
      </c>
      <c r="H411" s="46"/>
    </row>
    <row r="412" spans="1:8" ht="45.75" customHeight="1">
      <c r="A412" s="27" t="s">
        <v>213</v>
      </c>
      <c r="B412" s="28" t="s">
        <v>305</v>
      </c>
      <c r="C412" s="28" t="s">
        <v>111</v>
      </c>
      <c r="D412" s="28" t="s">
        <v>143</v>
      </c>
      <c r="E412" s="28" t="s">
        <v>126</v>
      </c>
      <c r="F412" s="28" t="s">
        <v>207</v>
      </c>
      <c r="G412" s="29">
        <f>'приложение 6'!F35</f>
        <v>4.0001</v>
      </c>
      <c r="H412" s="46"/>
    </row>
    <row r="413" spans="1:8" ht="15.75" hidden="1">
      <c r="A413" s="27" t="s">
        <v>217</v>
      </c>
      <c r="B413" s="28" t="s">
        <v>305</v>
      </c>
      <c r="C413" s="28" t="s">
        <v>111</v>
      </c>
      <c r="D413" s="28" t="s">
        <v>143</v>
      </c>
      <c r="E413" s="28" t="s">
        <v>126</v>
      </c>
      <c r="F413" s="43" t="s">
        <v>214</v>
      </c>
      <c r="G413" s="29">
        <f>G414</f>
        <v>0</v>
      </c>
      <c r="H413" s="46"/>
    </row>
    <row r="414" spans="1:8" ht="15.75" hidden="1">
      <c r="A414" s="27" t="s">
        <v>218</v>
      </c>
      <c r="B414" s="28" t="s">
        <v>305</v>
      </c>
      <c r="C414" s="28" t="s">
        <v>111</v>
      </c>
      <c r="D414" s="28" t="s">
        <v>143</v>
      </c>
      <c r="E414" s="28" t="s">
        <v>126</v>
      </c>
      <c r="F414" s="43" t="s">
        <v>215</v>
      </c>
      <c r="G414" s="29">
        <f>G415</f>
        <v>0</v>
      </c>
      <c r="H414" s="46"/>
    </row>
    <row r="415" spans="1:8" ht="15.75" hidden="1">
      <c r="A415" s="27" t="s">
        <v>221</v>
      </c>
      <c r="B415" s="28" t="s">
        <v>305</v>
      </c>
      <c r="C415" s="28" t="s">
        <v>111</v>
      </c>
      <c r="D415" s="28" t="s">
        <v>143</v>
      </c>
      <c r="E415" s="28" t="s">
        <v>126</v>
      </c>
      <c r="F415" s="43" t="s">
        <v>216</v>
      </c>
      <c r="G415" s="29"/>
      <c r="H415" s="46"/>
    </row>
    <row r="416" spans="1:8" ht="31.5">
      <c r="A416" s="44" t="s">
        <v>180</v>
      </c>
      <c r="B416" s="28" t="s">
        <v>305</v>
      </c>
      <c r="C416" s="28" t="s">
        <v>111</v>
      </c>
      <c r="D416" s="28" t="s">
        <v>143</v>
      </c>
      <c r="E416" s="28" t="s">
        <v>181</v>
      </c>
      <c r="F416" s="28"/>
      <c r="G416" s="29">
        <f>G417</f>
        <v>910.424</v>
      </c>
      <c r="H416" s="272" t="s">
        <v>182</v>
      </c>
    </row>
    <row r="417" spans="1:8" ht="31.5">
      <c r="A417" s="36" t="s">
        <v>183</v>
      </c>
      <c r="B417" s="28" t="s">
        <v>305</v>
      </c>
      <c r="C417" s="28" t="s">
        <v>111</v>
      </c>
      <c r="D417" s="28" t="s">
        <v>143</v>
      </c>
      <c r="E417" s="28" t="s">
        <v>184</v>
      </c>
      <c r="F417" s="28"/>
      <c r="G417" s="29">
        <f>G418+G422</f>
        <v>910.424</v>
      </c>
      <c r="H417" s="272"/>
    </row>
    <row r="418" spans="1:8" ht="63">
      <c r="A418" s="27" t="s">
        <v>300</v>
      </c>
      <c r="B418" s="28" t="s">
        <v>305</v>
      </c>
      <c r="C418" s="28" t="s">
        <v>111</v>
      </c>
      <c r="D418" s="28" t="s">
        <v>143</v>
      </c>
      <c r="E418" s="28" t="s">
        <v>184</v>
      </c>
      <c r="F418" s="28" t="s">
        <v>201</v>
      </c>
      <c r="G418" s="29">
        <f>G419</f>
        <v>910.424</v>
      </c>
      <c r="H418" s="272"/>
    </row>
    <row r="419" spans="1:8" ht="15.75">
      <c r="A419" s="27" t="s">
        <v>208</v>
      </c>
      <c r="B419" s="28" t="s">
        <v>305</v>
      </c>
      <c r="C419" s="28" t="s">
        <v>111</v>
      </c>
      <c r="D419" s="28" t="s">
        <v>143</v>
      </c>
      <c r="E419" s="28" t="s">
        <v>184</v>
      </c>
      <c r="F419" s="28" t="s">
        <v>202</v>
      </c>
      <c r="G419" s="29">
        <f>G420+G421</f>
        <v>910.424</v>
      </c>
      <c r="H419" s="46"/>
    </row>
    <row r="420" spans="1:8" ht="15.75">
      <c r="A420" s="27" t="s">
        <v>209</v>
      </c>
      <c r="B420" s="28" t="s">
        <v>305</v>
      </c>
      <c r="C420" s="28" t="s">
        <v>111</v>
      </c>
      <c r="D420" s="28" t="s">
        <v>143</v>
      </c>
      <c r="E420" s="28" t="s">
        <v>184</v>
      </c>
      <c r="F420" s="28" t="s">
        <v>203</v>
      </c>
      <c r="G420" s="29">
        <f>'приложение 6'!F43</f>
        <v>902.424</v>
      </c>
      <c r="H420" s="46"/>
    </row>
    <row r="421" spans="1:8" ht="46.5" customHeight="1">
      <c r="A421" s="27" t="s">
        <v>210</v>
      </c>
      <c r="B421" s="28" t="s">
        <v>305</v>
      </c>
      <c r="C421" s="28" t="s">
        <v>111</v>
      </c>
      <c r="D421" s="28" t="s">
        <v>143</v>
      </c>
      <c r="E421" s="28" t="s">
        <v>184</v>
      </c>
      <c r="F421" s="28" t="s">
        <v>204</v>
      </c>
      <c r="G421" s="29">
        <f>'приложение 6'!F44</f>
        <v>7.999999999999998</v>
      </c>
      <c r="H421" s="46"/>
    </row>
    <row r="422" spans="1:8" ht="15.75" hidden="1">
      <c r="A422" s="27" t="s">
        <v>211</v>
      </c>
      <c r="B422" s="28" t="s">
        <v>305</v>
      </c>
      <c r="C422" s="28" t="s">
        <v>111</v>
      </c>
      <c r="D422" s="28" t="s">
        <v>143</v>
      </c>
      <c r="E422" s="28" t="s">
        <v>184</v>
      </c>
      <c r="F422" s="28" t="s">
        <v>205</v>
      </c>
      <c r="G422" s="29">
        <f>G423</f>
        <v>0</v>
      </c>
      <c r="H422" s="46"/>
    </row>
    <row r="423" spans="1:8" ht="47.25" hidden="1">
      <c r="A423" s="27" t="s">
        <v>212</v>
      </c>
      <c r="B423" s="28" t="s">
        <v>305</v>
      </c>
      <c r="C423" s="28" t="s">
        <v>111</v>
      </c>
      <c r="D423" s="28" t="s">
        <v>143</v>
      </c>
      <c r="E423" s="28" t="s">
        <v>184</v>
      </c>
      <c r="F423" s="28" t="s">
        <v>206</v>
      </c>
      <c r="G423" s="29">
        <f>G424</f>
        <v>0</v>
      </c>
      <c r="H423" s="46"/>
    </row>
    <row r="424" spans="1:8" ht="47.25" hidden="1">
      <c r="A424" s="27" t="s">
        <v>213</v>
      </c>
      <c r="B424" s="28" t="s">
        <v>305</v>
      </c>
      <c r="C424" s="28" t="s">
        <v>111</v>
      </c>
      <c r="D424" s="28" t="s">
        <v>143</v>
      </c>
      <c r="E424" s="28" t="s">
        <v>184</v>
      </c>
      <c r="F424" s="28" t="s">
        <v>207</v>
      </c>
      <c r="G424" s="29">
        <f>'приложение 6'!F47</f>
        <v>0</v>
      </c>
      <c r="H424" s="46"/>
    </row>
    <row r="425" spans="1:8" s="23" customFormat="1" ht="15.75">
      <c r="A425" s="42" t="s">
        <v>136</v>
      </c>
      <c r="B425" s="21" t="s">
        <v>305</v>
      </c>
      <c r="C425" s="21" t="s">
        <v>111</v>
      </c>
      <c r="D425" s="21" t="s">
        <v>194</v>
      </c>
      <c r="E425" s="21"/>
      <c r="F425" s="21"/>
      <c r="G425" s="39">
        <f>G426+G431</f>
        <v>129.9</v>
      </c>
      <c r="H425" s="50"/>
    </row>
    <row r="426" spans="1:8" s="23" customFormat="1" ht="47.25">
      <c r="A426" s="40" t="s">
        <v>137</v>
      </c>
      <c r="B426" s="28" t="s">
        <v>305</v>
      </c>
      <c r="C426" s="28" t="s">
        <v>111</v>
      </c>
      <c r="D426" s="28" t="s">
        <v>194</v>
      </c>
      <c r="E426" s="43" t="s">
        <v>138</v>
      </c>
      <c r="F426" s="28"/>
      <c r="G426" s="29">
        <f>G427</f>
        <v>2.5</v>
      </c>
      <c r="H426" s="50"/>
    </row>
    <row r="427" spans="1:8" s="23" customFormat="1" ht="15.75">
      <c r="A427" s="44" t="s">
        <v>189</v>
      </c>
      <c r="B427" s="28" t="s">
        <v>305</v>
      </c>
      <c r="C427" s="43" t="s">
        <v>111</v>
      </c>
      <c r="D427" s="28" t="s">
        <v>194</v>
      </c>
      <c r="E427" s="43" t="s">
        <v>190</v>
      </c>
      <c r="F427" s="43"/>
      <c r="G427" s="29">
        <f>G428</f>
        <v>2.5</v>
      </c>
      <c r="H427" s="50"/>
    </row>
    <row r="428" spans="1:8" s="23" customFormat="1" ht="15.75">
      <c r="A428" s="27" t="s">
        <v>217</v>
      </c>
      <c r="B428" s="28" t="s">
        <v>305</v>
      </c>
      <c r="C428" s="43" t="s">
        <v>111</v>
      </c>
      <c r="D428" s="28" t="s">
        <v>194</v>
      </c>
      <c r="E428" s="43" t="s">
        <v>190</v>
      </c>
      <c r="F428" s="43" t="s">
        <v>214</v>
      </c>
      <c r="G428" s="29">
        <f>G429</f>
        <v>2.5</v>
      </c>
      <c r="H428" s="50"/>
    </row>
    <row r="429" spans="1:8" s="23" customFormat="1" ht="15.75">
      <c r="A429" s="27" t="s">
        <v>218</v>
      </c>
      <c r="B429" s="28" t="s">
        <v>305</v>
      </c>
      <c r="C429" s="43" t="s">
        <v>111</v>
      </c>
      <c r="D429" s="28" t="s">
        <v>194</v>
      </c>
      <c r="E429" s="43" t="s">
        <v>190</v>
      </c>
      <c r="F429" s="43" t="s">
        <v>215</v>
      </c>
      <c r="G429" s="29">
        <f>G430</f>
        <v>2.5</v>
      </c>
      <c r="H429" s="50"/>
    </row>
    <row r="430" spans="1:8" s="23" customFormat="1" ht="15.75">
      <c r="A430" s="27" t="s">
        <v>221</v>
      </c>
      <c r="B430" s="28" t="s">
        <v>305</v>
      </c>
      <c r="C430" s="43" t="s">
        <v>111</v>
      </c>
      <c r="D430" s="28" t="s">
        <v>194</v>
      </c>
      <c r="E430" s="43" t="s">
        <v>190</v>
      </c>
      <c r="F430" s="43" t="s">
        <v>216</v>
      </c>
      <c r="G430" s="29">
        <v>2.5</v>
      </c>
      <c r="H430" s="50"/>
    </row>
    <row r="431" spans="1:8" ht="31.5">
      <c r="A431" s="40" t="s">
        <v>252</v>
      </c>
      <c r="B431" s="28" t="s">
        <v>305</v>
      </c>
      <c r="C431" s="28" t="s">
        <v>111</v>
      </c>
      <c r="D431" s="28" t="s">
        <v>194</v>
      </c>
      <c r="E431" s="28" t="s">
        <v>139</v>
      </c>
      <c r="F431" s="28"/>
      <c r="G431" s="29">
        <f>G432</f>
        <v>127.4</v>
      </c>
      <c r="H431" s="46"/>
    </row>
    <row r="432" spans="1:8" ht="15.75">
      <c r="A432" s="40" t="s">
        <v>253</v>
      </c>
      <c r="B432" s="28" t="s">
        <v>305</v>
      </c>
      <c r="C432" s="28" t="s">
        <v>111</v>
      </c>
      <c r="D432" s="28" t="s">
        <v>194</v>
      </c>
      <c r="E432" s="28" t="s">
        <v>140</v>
      </c>
      <c r="F432" s="28"/>
      <c r="G432" s="29">
        <f>G433</f>
        <v>127.4</v>
      </c>
      <c r="H432" s="46"/>
    </row>
    <row r="433" spans="1:8" ht="15.75">
      <c r="A433" s="27" t="s">
        <v>211</v>
      </c>
      <c r="B433" s="28" t="s">
        <v>305</v>
      </c>
      <c r="C433" s="28" t="s">
        <v>111</v>
      </c>
      <c r="D433" s="28" t="s">
        <v>194</v>
      </c>
      <c r="E433" s="28" t="s">
        <v>140</v>
      </c>
      <c r="F433" s="28" t="s">
        <v>205</v>
      </c>
      <c r="G433" s="29">
        <f>G434</f>
        <v>127.4</v>
      </c>
      <c r="H433" s="46"/>
    </row>
    <row r="434" spans="1:8" ht="47.25">
      <c r="A434" s="27" t="s">
        <v>212</v>
      </c>
      <c r="B434" s="28" t="s">
        <v>305</v>
      </c>
      <c r="C434" s="28" t="s">
        <v>111</v>
      </c>
      <c r="D434" s="28" t="s">
        <v>194</v>
      </c>
      <c r="E434" s="28" t="s">
        <v>140</v>
      </c>
      <c r="F434" s="28" t="s">
        <v>206</v>
      </c>
      <c r="G434" s="29">
        <f>G435</f>
        <v>127.4</v>
      </c>
      <c r="H434" s="46"/>
    </row>
    <row r="435" spans="1:8" ht="47.25">
      <c r="A435" s="27" t="s">
        <v>213</v>
      </c>
      <c r="B435" s="28" t="s">
        <v>305</v>
      </c>
      <c r="C435" s="28" t="s">
        <v>111</v>
      </c>
      <c r="D435" s="28" t="s">
        <v>194</v>
      </c>
      <c r="E435" s="28" t="s">
        <v>140</v>
      </c>
      <c r="F435" s="28" t="s">
        <v>207</v>
      </c>
      <c r="G435" s="29">
        <f>50+50+13.4+14</f>
        <v>127.4</v>
      </c>
      <c r="H435" s="46"/>
    </row>
    <row r="436" spans="1:8" s="23" customFormat="1" ht="62.25" customHeight="1">
      <c r="A436" s="42" t="s">
        <v>306</v>
      </c>
      <c r="B436" s="21" t="s">
        <v>307</v>
      </c>
      <c r="C436" s="21"/>
      <c r="D436" s="21"/>
      <c r="E436" s="21"/>
      <c r="F436" s="21"/>
      <c r="G436" s="39">
        <f>G437+G495+G468+G488+G525</f>
        <v>15386.439999999999</v>
      </c>
      <c r="H436" s="52"/>
    </row>
    <row r="437" spans="1:8" s="23" customFormat="1" ht="30" customHeight="1">
      <c r="A437" s="20" t="s">
        <v>110</v>
      </c>
      <c r="B437" s="21" t="s">
        <v>307</v>
      </c>
      <c r="C437" s="21" t="s">
        <v>111</v>
      </c>
      <c r="D437" s="21"/>
      <c r="E437" s="33"/>
      <c r="F437" s="21"/>
      <c r="G437" s="39">
        <f>G438</f>
        <v>8756.24</v>
      </c>
      <c r="H437" s="52"/>
    </row>
    <row r="438" spans="1:8" s="23" customFormat="1" ht="31.5" customHeight="1">
      <c r="A438" s="42" t="s">
        <v>136</v>
      </c>
      <c r="B438" s="21" t="s">
        <v>307</v>
      </c>
      <c r="C438" s="21" t="s">
        <v>111</v>
      </c>
      <c r="D438" s="21" t="s">
        <v>194</v>
      </c>
      <c r="E438" s="33"/>
      <c r="F438" s="21"/>
      <c r="G438" s="39">
        <f>G439+G452</f>
        <v>8756.24</v>
      </c>
      <c r="H438" s="52"/>
    </row>
    <row r="439" spans="1:8" ht="84.75" customHeight="1">
      <c r="A439" s="36" t="s">
        <v>115</v>
      </c>
      <c r="B439" s="28" t="s">
        <v>307</v>
      </c>
      <c r="C439" s="28" t="s">
        <v>111</v>
      </c>
      <c r="D439" s="28" t="s">
        <v>194</v>
      </c>
      <c r="E439" s="28" t="s">
        <v>116</v>
      </c>
      <c r="F439" s="28"/>
      <c r="G439" s="29">
        <f>G440</f>
        <v>8091.09</v>
      </c>
      <c r="H439" s="41"/>
    </row>
    <row r="440" spans="1:8" ht="42.75" customHeight="1">
      <c r="A440" s="36" t="s">
        <v>176</v>
      </c>
      <c r="B440" s="28" t="s">
        <v>307</v>
      </c>
      <c r="C440" s="28" t="s">
        <v>111</v>
      </c>
      <c r="D440" s="28" t="s">
        <v>194</v>
      </c>
      <c r="E440" s="28" t="s">
        <v>177</v>
      </c>
      <c r="F440" s="28"/>
      <c r="G440" s="29">
        <f>G441+G445+G449</f>
        <v>8091.09</v>
      </c>
      <c r="H440" s="41"/>
    </row>
    <row r="441" spans="1:8" ht="66.75" customHeight="1">
      <c r="A441" s="27" t="s">
        <v>300</v>
      </c>
      <c r="B441" s="28" t="s">
        <v>307</v>
      </c>
      <c r="C441" s="28" t="s">
        <v>111</v>
      </c>
      <c r="D441" s="28" t="s">
        <v>194</v>
      </c>
      <c r="E441" s="28" t="s">
        <v>177</v>
      </c>
      <c r="F441" s="28" t="s">
        <v>201</v>
      </c>
      <c r="G441" s="29">
        <f>G442</f>
        <v>5917.74</v>
      </c>
      <c r="H441" s="59" t="s">
        <v>178</v>
      </c>
    </row>
    <row r="442" spans="1:8" ht="45.75" customHeight="1">
      <c r="A442" s="27" t="s">
        <v>247</v>
      </c>
      <c r="B442" s="28" t="s">
        <v>307</v>
      </c>
      <c r="C442" s="28" t="s">
        <v>111</v>
      </c>
      <c r="D442" s="28" t="s">
        <v>194</v>
      </c>
      <c r="E442" s="28" t="s">
        <v>177</v>
      </c>
      <c r="F442" s="28" t="s">
        <v>248</v>
      </c>
      <c r="G442" s="29">
        <f>G443+G444</f>
        <v>5917.74</v>
      </c>
      <c r="H442" s="59"/>
    </row>
    <row r="443" spans="1:8" ht="45.75" customHeight="1">
      <c r="A443" s="27" t="s">
        <v>209</v>
      </c>
      <c r="B443" s="28" t="s">
        <v>307</v>
      </c>
      <c r="C443" s="28" t="s">
        <v>111</v>
      </c>
      <c r="D443" s="28" t="s">
        <v>194</v>
      </c>
      <c r="E443" s="28" t="s">
        <v>177</v>
      </c>
      <c r="F443" s="28" t="s">
        <v>249</v>
      </c>
      <c r="G443" s="29">
        <f>'приложение 6'!F78</f>
        <v>5897.24</v>
      </c>
      <c r="H443" s="59"/>
    </row>
    <row r="444" spans="1:8" ht="45.75" customHeight="1">
      <c r="A444" s="27" t="s">
        <v>210</v>
      </c>
      <c r="B444" s="28" t="s">
        <v>307</v>
      </c>
      <c r="C444" s="28" t="s">
        <v>111</v>
      </c>
      <c r="D444" s="28" t="s">
        <v>194</v>
      </c>
      <c r="E444" s="28" t="s">
        <v>177</v>
      </c>
      <c r="F444" s="28" t="s">
        <v>250</v>
      </c>
      <c r="G444" s="29">
        <f>'приложение 6'!F79</f>
        <v>20.499999999999996</v>
      </c>
      <c r="H444" s="59"/>
    </row>
    <row r="445" spans="1:8" ht="45.75" customHeight="1">
      <c r="A445" s="27" t="s">
        <v>211</v>
      </c>
      <c r="B445" s="28" t="s">
        <v>307</v>
      </c>
      <c r="C445" s="28" t="s">
        <v>111</v>
      </c>
      <c r="D445" s="28" t="s">
        <v>194</v>
      </c>
      <c r="E445" s="28" t="s">
        <v>177</v>
      </c>
      <c r="F445" s="28" t="s">
        <v>205</v>
      </c>
      <c r="G445" s="29">
        <f>G446</f>
        <v>2173.35</v>
      </c>
      <c r="H445" s="59"/>
    </row>
    <row r="446" spans="1:7" ht="47.25">
      <c r="A446" s="27" t="s">
        <v>212</v>
      </c>
      <c r="B446" s="28" t="s">
        <v>307</v>
      </c>
      <c r="C446" s="28" t="s">
        <v>111</v>
      </c>
      <c r="D446" s="28" t="s">
        <v>194</v>
      </c>
      <c r="E446" s="28" t="s">
        <v>177</v>
      </c>
      <c r="F446" s="28" t="s">
        <v>206</v>
      </c>
      <c r="G446" s="29">
        <f>G447+G448</f>
        <v>2173.35</v>
      </c>
    </row>
    <row r="447" spans="1:7" ht="47.25">
      <c r="A447" s="27" t="s">
        <v>309</v>
      </c>
      <c r="B447" s="28" t="s">
        <v>307</v>
      </c>
      <c r="C447" s="28" t="s">
        <v>111</v>
      </c>
      <c r="D447" s="28" t="s">
        <v>194</v>
      </c>
      <c r="E447" s="28" t="s">
        <v>177</v>
      </c>
      <c r="F447" s="28" t="s">
        <v>224</v>
      </c>
      <c r="G447" s="29">
        <f>'приложение 6'!F82</f>
        <v>853.35</v>
      </c>
    </row>
    <row r="448" spans="1:7" ht="45.75" customHeight="1">
      <c r="A448" s="27" t="s">
        <v>213</v>
      </c>
      <c r="B448" s="28" t="s">
        <v>307</v>
      </c>
      <c r="C448" s="28" t="s">
        <v>111</v>
      </c>
      <c r="D448" s="28" t="s">
        <v>194</v>
      </c>
      <c r="E448" s="28" t="s">
        <v>177</v>
      </c>
      <c r="F448" s="28" t="s">
        <v>207</v>
      </c>
      <c r="G448" s="29">
        <f>'приложение 6'!F83</f>
        <v>1320</v>
      </c>
    </row>
    <row r="449" spans="1:7" ht="15.75" hidden="1">
      <c r="A449" s="27" t="s">
        <v>217</v>
      </c>
      <c r="B449" s="28" t="s">
        <v>307</v>
      </c>
      <c r="C449" s="28" t="s">
        <v>111</v>
      </c>
      <c r="D449" s="28" t="s">
        <v>194</v>
      </c>
      <c r="E449" s="28" t="s">
        <v>177</v>
      </c>
      <c r="F449" s="43" t="s">
        <v>214</v>
      </c>
      <c r="G449" s="29">
        <f>G450</f>
        <v>0</v>
      </c>
    </row>
    <row r="450" spans="1:7" ht="15.75" hidden="1">
      <c r="A450" s="27" t="s">
        <v>218</v>
      </c>
      <c r="B450" s="28" t="s">
        <v>307</v>
      </c>
      <c r="C450" s="28" t="s">
        <v>111</v>
      </c>
      <c r="D450" s="28" t="s">
        <v>194</v>
      </c>
      <c r="E450" s="28" t="s">
        <v>177</v>
      </c>
      <c r="F450" s="43" t="s">
        <v>215</v>
      </c>
      <c r="G450" s="29">
        <f>G451</f>
        <v>0</v>
      </c>
    </row>
    <row r="451" spans="1:7" ht="15.75" hidden="1">
      <c r="A451" s="27" t="s">
        <v>221</v>
      </c>
      <c r="B451" s="28" t="s">
        <v>307</v>
      </c>
      <c r="C451" s="28" t="s">
        <v>111</v>
      </c>
      <c r="D451" s="28" t="s">
        <v>194</v>
      </c>
      <c r="E451" s="28" t="s">
        <v>177</v>
      </c>
      <c r="F451" s="43" t="s">
        <v>216</v>
      </c>
      <c r="G451" s="29"/>
    </row>
    <row r="452" spans="1:7" ht="31.5">
      <c r="A452" s="36" t="s">
        <v>222</v>
      </c>
      <c r="B452" s="28" t="s">
        <v>307</v>
      </c>
      <c r="C452" s="28" t="s">
        <v>111</v>
      </c>
      <c r="D452" s="28" t="s">
        <v>194</v>
      </c>
      <c r="E452" s="43" t="s">
        <v>151</v>
      </c>
      <c r="F452" s="43"/>
      <c r="G452" s="29">
        <f>G457+G464+G453</f>
        <v>665.15</v>
      </c>
    </row>
    <row r="453" spans="1:7" ht="110.25">
      <c r="A453" s="3" t="s">
        <v>76</v>
      </c>
      <c r="B453" s="28" t="s">
        <v>307</v>
      </c>
      <c r="C453" s="28" t="s">
        <v>111</v>
      </c>
      <c r="D453" s="28" t="s">
        <v>194</v>
      </c>
      <c r="E453" s="43" t="s">
        <v>160</v>
      </c>
      <c r="F453" s="43"/>
      <c r="G453" s="29">
        <f>G454</f>
        <v>610</v>
      </c>
    </row>
    <row r="454" spans="1:7" ht="15.75">
      <c r="A454" s="27" t="s">
        <v>211</v>
      </c>
      <c r="B454" s="28" t="s">
        <v>307</v>
      </c>
      <c r="C454" s="28" t="s">
        <v>111</v>
      </c>
      <c r="D454" s="28" t="s">
        <v>194</v>
      </c>
      <c r="E454" s="43" t="s">
        <v>160</v>
      </c>
      <c r="F454" s="43" t="s">
        <v>205</v>
      </c>
      <c r="G454" s="29">
        <f>G455</f>
        <v>610</v>
      </c>
    </row>
    <row r="455" spans="1:7" ht="47.25">
      <c r="A455" s="27" t="s">
        <v>212</v>
      </c>
      <c r="B455" s="28" t="s">
        <v>307</v>
      </c>
      <c r="C455" s="28" t="s">
        <v>111</v>
      </c>
      <c r="D455" s="28" t="s">
        <v>194</v>
      </c>
      <c r="E455" s="43" t="s">
        <v>160</v>
      </c>
      <c r="F455" s="43" t="s">
        <v>206</v>
      </c>
      <c r="G455" s="29">
        <f>G456</f>
        <v>610</v>
      </c>
    </row>
    <row r="456" spans="1:7" ht="47.25">
      <c r="A456" s="27" t="s">
        <v>213</v>
      </c>
      <c r="B456" s="28" t="s">
        <v>307</v>
      </c>
      <c r="C456" s="28" t="s">
        <v>111</v>
      </c>
      <c r="D456" s="28" t="s">
        <v>194</v>
      </c>
      <c r="E456" s="43" t="s">
        <v>160</v>
      </c>
      <c r="F456" s="43" t="s">
        <v>207</v>
      </c>
      <c r="G456" s="29">
        <f>300+200+110</f>
        <v>610</v>
      </c>
    </row>
    <row r="457" spans="1:7" ht="80.25" customHeight="1">
      <c r="A457" s="157" t="s">
        <v>77</v>
      </c>
      <c r="B457" s="28" t="s">
        <v>307</v>
      </c>
      <c r="C457" s="28" t="s">
        <v>111</v>
      </c>
      <c r="D457" s="28" t="s">
        <v>194</v>
      </c>
      <c r="E457" s="43" t="s">
        <v>195</v>
      </c>
      <c r="F457" s="43"/>
      <c r="G457" s="29">
        <f>G458+G461</f>
        <v>55.15</v>
      </c>
    </row>
    <row r="458" spans="1:7" ht="78.75">
      <c r="A458" s="3" t="s">
        <v>246</v>
      </c>
      <c r="B458" s="28" t="s">
        <v>307</v>
      </c>
      <c r="C458" s="28" t="s">
        <v>111</v>
      </c>
      <c r="D458" s="28" t="s">
        <v>194</v>
      </c>
      <c r="E458" s="43" t="s">
        <v>195</v>
      </c>
      <c r="F458" s="9" t="s">
        <v>201</v>
      </c>
      <c r="G458" s="29">
        <f>G459</f>
        <v>10</v>
      </c>
    </row>
    <row r="459" spans="1:7" ht="15.75">
      <c r="A459" s="3" t="s">
        <v>208</v>
      </c>
      <c r="B459" s="28" t="s">
        <v>307</v>
      </c>
      <c r="C459" s="28" t="s">
        <v>111</v>
      </c>
      <c r="D459" s="28" t="s">
        <v>194</v>
      </c>
      <c r="E459" s="43" t="s">
        <v>195</v>
      </c>
      <c r="F459" s="9" t="s">
        <v>202</v>
      </c>
      <c r="G459" s="29">
        <f>G460</f>
        <v>10</v>
      </c>
    </row>
    <row r="460" spans="1:7" ht="47.25">
      <c r="A460" s="3" t="s">
        <v>210</v>
      </c>
      <c r="B460" s="28" t="s">
        <v>307</v>
      </c>
      <c r="C460" s="28" t="s">
        <v>111</v>
      </c>
      <c r="D460" s="28" t="s">
        <v>194</v>
      </c>
      <c r="E460" s="43" t="s">
        <v>195</v>
      </c>
      <c r="F460" s="9" t="s">
        <v>250</v>
      </c>
      <c r="G460" s="29">
        <f>2.8+2.1+5.1</f>
        <v>10</v>
      </c>
    </row>
    <row r="461" spans="1:7" ht="15.75">
      <c r="A461" s="27" t="s">
        <v>211</v>
      </c>
      <c r="B461" s="28" t="s">
        <v>307</v>
      </c>
      <c r="C461" s="28" t="s">
        <v>111</v>
      </c>
      <c r="D461" s="28" t="s">
        <v>194</v>
      </c>
      <c r="E461" s="43" t="s">
        <v>195</v>
      </c>
      <c r="F461" s="28" t="s">
        <v>205</v>
      </c>
      <c r="G461" s="29">
        <f>G462</f>
        <v>45.15</v>
      </c>
    </row>
    <row r="462" spans="1:7" ht="47.25">
      <c r="A462" s="27" t="s">
        <v>212</v>
      </c>
      <c r="B462" s="28" t="s">
        <v>307</v>
      </c>
      <c r="C462" s="28" t="s">
        <v>111</v>
      </c>
      <c r="D462" s="28" t="s">
        <v>194</v>
      </c>
      <c r="E462" s="43" t="s">
        <v>195</v>
      </c>
      <c r="F462" s="28" t="s">
        <v>206</v>
      </c>
      <c r="G462" s="29">
        <f>G463</f>
        <v>45.15</v>
      </c>
    </row>
    <row r="463" spans="1:7" ht="45" customHeight="1">
      <c r="A463" s="27" t="s">
        <v>213</v>
      </c>
      <c r="B463" s="28" t="s">
        <v>307</v>
      </c>
      <c r="C463" s="28" t="s">
        <v>111</v>
      </c>
      <c r="D463" s="28" t="s">
        <v>194</v>
      </c>
      <c r="E463" s="43" t="s">
        <v>195</v>
      </c>
      <c r="F463" s="28" t="s">
        <v>207</v>
      </c>
      <c r="G463" s="29">
        <f>'[1]приложение 6'!F137</f>
        <v>45.15</v>
      </c>
    </row>
    <row r="464" spans="1:7" ht="110.25" hidden="1">
      <c r="A464" s="27" t="s">
        <v>308</v>
      </c>
      <c r="B464" s="28" t="s">
        <v>307</v>
      </c>
      <c r="C464" s="28" t="s">
        <v>111</v>
      </c>
      <c r="D464" s="28" t="s">
        <v>194</v>
      </c>
      <c r="E464" s="43" t="s">
        <v>160</v>
      </c>
      <c r="F464" s="43"/>
      <c r="G464" s="29">
        <f>G465</f>
        <v>0</v>
      </c>
    </row>
    <row r="465" spans="1:7" ht="15.75" hidden="1">
      <c r="A465" s="27" t="s">
        <v>211</v>
      </c>
      <c r="B465" s="28" t="s">
        <v>307</v>
      </c>
      <c r="C465" s="28" t="s">
        <v>111</v>
      </c>
      <c r="D465" s="28" t="s">
        <v>194</v>
      </c>
      <c r="E465" s="43" t="s">
        <v>160</v>
      </c>
      <c r="F465" s="28" t="s">
        <v>205</v>
      </c>
      <c r="G465" s="29">
        <f>G466</f>
        <v>0</v>
      </c>
    </row>
    <row r="466" spans="1:7" ht="47.25" hidden="1">
      <c r="A466" s="27" t="s">
        <v>212</v>
      </c>
      <c r="B466" s="28" t="s">
        <v>307</v>
      </c>
      <c r="C466" s="28" t="s">
        <v>111</v>
      </c>
      <c r="D466" s="28" t="s">
        <v>194</v>
      </c>
      <c r="E466" s="43" t="s">
        <v>160</v>
      </c>
      <c r="F466" s="28" t="s">
        <v>206</v>
      </c>
      <c r="G466" s="29">
        <f>G467</f>
        <v>0</v>
      </c>
    </row>
    <row r="467" spans="1:7" ht="47.25" hidden="1">
      <c r="A467" s="27" t="s">
        <v>213</v>
      </c>
      <c r="B467" s="28" t="s">
        <v>307</v>
      </c>
      <c r="C467" s="28" t="s">
        <v>111</v>
      </c>
      <c r="D467" s="28" t="s">
        <v>194</v>
      </c>
      <c r="E467" s="43" t="s">
        <v>160</v>
      </c>
      <c r="F467" s="28" t="s">
        <v>207</v>
      </c>
      <c r="G467" s="29">
        <f>100-100</f>
        <v>0</v>
      </c>
    </row>
    <row r="468" spans="1:7" s="23" customFormat="1" ht="15.75">
      <c r="A468" s="42" t="s">
        <v>154</v>
      </c>
      <c r="B468" s="21" t="s">
        <v>307</v>
      </c>
      <c r="C468" s="21" t="s">
        <v>122</v>
      </c>
      <c r="D468" s="21"/>
      <c r="E468" s="33"/>
      <c r="F468" s="21"/>
      <c r="G468" s="39">
        <f>G469+G482</f>
        <v>12</v>
      </c>
    </row>
    <row r="469" spans="1:7" s="23" customFormat="1" ht="15.75">
      <c r="A469" s="42" t="s">
        <v>278</v>
      </c>
      <c r="B469" s="21" t="s">
        <v>307</v>
      </c>
      <c r="C469" s="21" t="s">
        <v>122</v>
      </c>
      <c r="D469" s="21" t="s">
        <v>168</v>
      </c>
      <c r="E469" s="33"/>
      <c r="F469" s="21"/>
      <c r="G469" s="39">
        <f>G476+G470</f>
        <v>12</v>
      </c>
    </row>
    <row r="470" spans="1:7" s="23" customFormat="1" ht="47.25">
      <c r="A470" s="36" t="s">
        <v>115</v>
      </c>
      <c r="B470" s="28" t="s">
        <v>307</v>
      </c>
      <c r="C470" s="28" t="s">
        <v>122</v>
      </c>
      <c r="D470" s="28" t="s">
        <v>168</v>
      </c>
      <c r="E470" s="28" t="s">
        <v>116</v>
      </c>
      <c r="F470" s="21"/>
      <c r="G470" s="29">
        <f>G471</f>
        <v>0.6</v>
      </c>
    </row>
    <row r="471" spans="1:7" s="23" customFormat="1" ht="63">
      <c r="A471" s="36" t="s">
        <v>620</v>
      </c>
      <c r="B471" s="28" t="s">
        <v>307</v>
      </c>
      <c r="C471" s="28" t="s">
        <v>122</v>
      </c>
      <c r="D471" s="28" t="s">
        <v>168</v>
      </c>
      <c r="E471" s="28" t="s">
        <v>618</v>
      </c>
      <c r="F471" s="21"/>
      <c r="G471" s="29">
        <f>G472</f>
        <v>0.6</v>
      </c>
    </row>
    <row r="472" spans="1:7" s="23" customFormat="1" ht="47.25">
      <c r="A472" s="27" t="s">
        <v>619</v>
      </c>
      <c r="B472" s="28" t="s">
        <v>307</v>
      </c>
      <c r="C472" s="28" t="s">
        <v>122</v>
      </c>
      <c r="D472" s="28" t="s">
        <v>168</v>
      </c>
      <c r="E472" s="28" t="s">
        <v>617</v>
      </c>
      <c r="F472" s="21"/>
      <c r="G472" s="29">
        <f>G473</f>
        <v>0.6</v>
      </c>
    </row>
    <row r="473" spans="1:7" s="23" customFormat="1" ht="15.75">
      <c r="A473" s="27" t="s">
        <v>211</v>
      </c>
      <c r="B473" s="28" t="s">
        <v>307</v>
      </c>
      <c r="C473" s="28" t="s">
        <v>122</v>
      </c>
      <c r="D473" s="28" t="s">
        <v>168</v>
      </c>
      <c r="E473" s="28" t="s">
        <v>617</v>
      </c>
      <c r="F473" s="43" t="s">
        <v>205</v>
      </c>
      <c r="G473" s="29">
        <f>G474</f>
        <v>0.6</v>
      </c>
    </row>
    <row r="474" spans="1:7" s="23" customFormat="1" ht="47.25">
      <c r="A474" s="27" t="s">
        <v>251</v>
      </c>
      <c r="B474" s="28" t="s">
        <v>307</v>
      </c>
      <c r="C474" s="28" t="s">
        <v>122</v>
      </c>
      <c r="D474" s="28" t="s">
        <v>168</v>
      </c>
      <c r="E474" s="28" t="s">
        <v>617</v>
      </c>
      <c r="F474" s="43" t="s">
        <v>206</v>
      </c>
      <c r="G474" s="29">
        <f>G475</f>
        <v>0.6</v>
      </c>
    </row>
    <row r="475" spans="1:7" ht="47.25">
      <c r="A475" s="27" t="s">
        <v>309</v>
      </c>
      <c r="B475" s="28" t="s">
        <v>307</v>
      </c>
      <c r="C475" s="28" t="s">
        <v>122</v>
      </c>
      <c r="D475" s="28" t="s">
        <v>168</v>
      </c>
      <c r="E475" s="28" t="s">
        <v>617</v>
      </c>
      <c r="F475" s="43" t="s">
        <v>224</v>
      </c>
      <c r="G475" s="29">
        <v>0.6</v>
      </c>
    </row>
    <row r="476" spans="1:7" ht="15.75">
      <c r="A476" s="5" t="s">
        <v>162</v>
      </c>
      <c r="B476" s="28" t="s">
        <v>307</v>
      </c>
      <c r="C476" s="28" t="s">
        <v>122</v>
      </c>
      <c r="D476" s="28" t="s">
        <v>168</v>
      </c>
      <c r="E476" s="28" t="s">
        <v>163</v>
      </c>
      <c r="F476" s="43"/>
      <c r="G476" s="29">
        <f>G477</f>
        <v>11.4</v>
      </c>
    </row>
    <row r="477" spans="1:7" ht="63">
      <c r="A477" s="27" t="s">
        <v>276</v>
      </c>
      <c r="B477" s="28" t="s">
        <v>307</v>
      </c>
      <c r="C477" s="28" t="s">
        <v>122</v>
      </c>
      <c r="D477" s="28" t="s">
        <v>168</v>
      </c>
      <c r="E477" s="28" t="s">
        <v>275</v>
      </c>
      <c r="F477" s="43"/>
      <c r="G477" s="29">
        <f>G478</f>
        <v>11.4</v>
      </c>
    </row>
    <row r="478" spans="1:7" ht="31.5">
      <c r="A478" s="27" t="s">
        <v>277</v>
      </c>
      <c r="B478" s="28" t="s">
        <v>307</v>
      </c>
      <c r="C478" s="28" t="s">
        <v>122</v>
      </c>
      <c r="D478" s="28" t="s">
        <v>168</v>
      </c>
      <c r="E478" s="28" t="s">
        <v>274</v>
      </c>
      <c r="F478" s="43"/>
      <c r="G478" s="29">
        <f>G479</f>
        <v>11.4</v>
      </c>
    </row>
    <row r="479" spans="1:7" ht="15.75">
      <c r="A479" s="27" t="s">
        <v>211</v>
      </c>
      <c r="B479" s="28" t="s">
        <v>307</v>
      </c>
      <c r="C479" s="28" t="s">
        <v>122</v>
      </c>
      <c r="D479" s="28" t="s">
        <v>168</v>
      </c>
      <c r="E479" s="28" t="s">
        <v>274</v>
      </c>
      <c r="F479" s="43" t="s">
        <v>205</v>
      </c>
      <c r="G479" s="29">
        <f>G480</f>
        <v>11.4</v>
      </c>
    </row>
    <row r="480" spans="1:7" ht="47.25">
      <c r="A480" s="27" t="s">
        <v>251</v>
      </c>
      <c r="B480" s="28" t="s">
        <v>307</v>
      </c>
      <c r="C480" s="28" t="s">
        <v>122</v>
      </c>
      <c r="D480" s="28" t="s">
        <v>168</v>
      </c>
      <c r="E480" s="28" t="s">
        <v>274</v>
      </c>
      <c r="F480" s="43" t="s">
        <v>206</v>
      </c>
      <c r="G480" s="29">
        <f>G481</f>
        <v>11.4</v>
      </c>
    </row>
    <row r="481" spans="1:7" ht="45.75" customHeight="1">
      <c r="A481" s="27" t="s">
        <v>309</v>
      </c>
      <c r="B481" s="28" t="s">
        <v>307</v>
      </c>
      <c r="C481" s="28" t="s">
        <v>122</v>
      </c>
      <c r="D481" s="28" t="s">
        <v>168</v>
      </c>
      <c r="E481" s="28" t="s">
        <v>274</v>
      </c>
      <c r="F481" s="43" t="s">
        <v>224</v>
      </c>
      <c r="G481" s="29">
        <v>11.4</v>
      </c>
    </row>
    <row r="482" spans="1:7" s="23" customFormat="1" ht="15.75" hidden="1">
      <c r="A482" s="8" t="s">
        <v>155</v>
      </c>
      <c r="B482" s="21" t="s">
        <v>307</v>
      </c>
      <c r="C482" s="2" t="s">
        <v>122</v>
      </c>
      <c r="D482" s="2" t="s">
        <v>128</v>
      </c>
      <c r="E482" s="2"/>
      <c r="F482" s="33"/>
      <c r="G482" s="39">
        <f>G483</f>
        <v>0</v>
      </c>
    </row>
    <row r="483" spans="1:7" ht="31.5" hidden="1">
      <c r="A483" s="5" t="s">
        <v>222</v>
      </c>
      <c r="B483" s="28" t="s">
        <v>307</v>
      </c>
      <c r="C483" s="4" t="s">
        <v>122</v>
      </c>
      <c r="D483" s="4" t="s">
        <v>128</v>
      </c>
      <c r="E483" s="4" t="s">
        <v>151</v>
      </c>
      <c r="F483" s="43"/>
      <c r="G483" s="29">
        <f>G484</f>
        <v>0</v>
      </c>
    </row>
    <row r="484" spans="1:7" ht="45" hidden="1">
      <c r="A484" s="157" t="s">
        <v>79</v>
      </c>
      <c r="B484" s="28" t="s">
        <v>307</v>
      </c>
      <c r="C484" s="4" t="s">
        <v>122</v>
      </c>
      <c r="D484" s="4" t="s">
        <v>128</v>
      </c>
      <c r="E484" s="4" t="s">
        <v>349</v>
      </c>
      <c r="F484" s="9"/>
      <c r="G484" s="29">
        <f>G485</f>
        <v>0</v>
      </c>
    </row>
    <row r="485" spans="1:7" ht="15.75" hidden="1">
      <c r="A485" s="3" t="s">
        <v>211</v>
      </c>
      <c r="B485" s="28" t="s">
        <v>307</v>
      </c>
      <c r="C485" s="4" t="s">
        <v>122</v>
      </c>
      <c r="D485" s="4" t="s">
        <v>128</v>
      </c>
      <c r="E485" s="4" t="s">
        <v>349</v>
      </c>
      <c r="F485" s="9" t="s">
        <v>205</v>
      </c>
      <c r="G485" s="29">
        <f>G486</f>
        <v>0</v>
      </c>
    </row>
    <row r="486" spans="1:7" ht="47.25" hidden="1">
      <c r="A486" s="3" t="s">
        <v>212</v>
      </c>
      <c r="B486" s="28" t="s">
        <v>307</v>
      </c>
      <c r="C486" s="4" t="s">
        <v>122</v>
      </c>
      <c r="D486" s="4" t="s">
        <v>128</v>
      </c>
      <c r="E486" s="4" t="s">
        <v>349</v>
      </c>
      <c r="F486" s="9" t="s">
        <v>206</v>
      </c>
      <c r="G486" s="29">
        <f>G487</f>
        <v>0</v>
      </c>
    </row>
    <row r="487" spans="1:7" ht="47.25" hidden="1">
      <c r="A487" s="3" t="s">
        <v>213</v>
      </c>
      <c r="B487" s="28" t="s">
        <v>307</v>
      </c>
      <c r="C487" s="4" t="s">
        <v>122</v>
      </c>
      <c r="D487" s="4" t="s">
        <v>128</v>
      </c>
      <c r="E487" s="4" t="s">
        <v>349</v>
      </c>
      <c r="F487" s="9" t="s">
        <v>207</v>
      </c>
      <c r="G487" s="29">
        <f>630-630</f>
        <v>0</v>
      </c>
    </row>
    <row r="488" spans="1:7" s="23" customFormat="1" ht="31.5">
      <c r="A488" s="8" t="s">
        <v>71</v>
      </c>
      <c r="B488" s="21" t="s">
        <v>307</v>
      </c>
      <c r="C488" s="2" t="s">
        <v>70</v>
      </c>
      <c r="D488" s="2"/>
      <c r="E488" s="2"/>
      <c r="F488" s="2"/>
      <c r="G488" s="39">
        <f aca="true" t="shared" si="1" ref="G488:G493">G489</f>
        <v>216</v>
      </c>
    </row>
    <row r="489" spans="1:7" s="23" customFormat="1" ht="31.5">
      <c r="A489" s="8" t="s">
        <v>72</v>
      </c>
      <c r="B489" s="21" t="s">
        <v>307</v>
      </c>
      <c r="C489" s="2" t="s">
        <v>70</v>
      </c>
      <c r="D489" s="2" t="s">
        <v>70</v>
      </c>
      <c r="E489" s="2"/>
      <c r="F489" s="2"/>
      <c r="G489" s="39">
        <f t="shared" si="1"/>
        <v>216</v>
      </c>
    </row>
    <row r="490" spans="1:7" ht="31.5">
      <c r="A490" s="5" t="s">
        <v>222</v>
      </c>
      <c r="B490" s="28" t="s">
        <v>307</v>
      </c>
      <c r="C490" s="4" t="s">
        <v>70</v>
      </c>
      <c r="D490" s="4" t="s">
        <v>70</v>
      </c>
      <c r="E490" s="4" t="s">
        <v>151</v>
      </c>
      <c r="F490" s="4"/>
      <c r="G490" s="29">
        <f t="shared" si="1"/>
        <v>216</v>
      </c>
    </row>
    <row r="491" spans="1:7" ht="45">
      <c r="A491" s="157" t="s">
        <v>86</v>
      </c>
      <c r="B491" s="28" t="s">
        <v>307</v>
      </c>
      <c r="C491" s="4" t="s">
        <v>70</v>
      </c>
      <c r="D491" s="4" t="s">
        <v>70</v>
      </c>
      <c r="E491" s="4" t="s">
        <v>167</v>
      </c>
      <c r="F491" s="4"/>
      <c r="G491" s="29">
        <f t="shared" si="1"/>
        <v>216</v>
      </c>
    </row>
    <row r="492" spans="1:7" ht="15.75">
      <c r="A492" s="3" t="s">
        <v>211</v>
      </c>
      <c r="B492" s="28" t="s">
        <v>307</v>
      </c>
      <c r="C492" s="4" t="s">
        <v>70</v>
      </c>
      <c r="D492" s="4" t="s">
        <v>70</v>
      </c>
      <c r="E492" s="4" t="s">
        <v>167</v>
      </c>
      <c r="F492" s="4" t="s">
        <v>205</v>
      </c>
      <c r="G492" s="29">
        <f t="shared" si="1"/>
        <v>216</v>
      </c>
    </row>
    <row r="493" spans="1:7" ht="47.25">
      <c r="A493" s="3" t="s">
        <v>251</v>
      </c>
      <c r="B493" s="28" t="s">
        <v>307</v>
      </c>
      <c r="C493" s="4" t="s">
        <v>70</v>
      </c>
      <c r="D493" s="4" t="s">
        <v>70</v>
      </c>
      <c r="E493" s="4" t="s">
        <v>167</v>
      </c>
      <c r="F493" s="4" t="s">
        <v>206</v>
      </c>
      <c r="G493" s="29">
        <f t="shared" si="1"/>
        <v>216</v>
      </c>
    </row>
    <row r="494" spans="1:7" ht="47.25">
      <c r="A494" s="3" t="s">
        <v>213</v>
      </c>
      <c r="B494" s="28" t="s">
        <v>307</v>
      </c>
      <c r="C494" s="4" t="s">
        <v>70</v>
      </c>
      <c r="D494" s="4" t="s">
        <v>70</v>
      </c>
      <c r="E494" s="4" t="s">
        <v>167</v>
      </c>
      <c r="F494" s="4" t="s">
        <v>207</v>
      </c>
      <c r="G494" s="29">
        <f>'приложение 6'!F428</f>
        <v>216</v>
      </c>
    </row>
    <row r="495" spans="1:8" s="23" customFormat="1" ht="15" customHeight="1">
      <c r="A495" s="42" t="s">
        <v>197</v>
      </c>
      <c r="B495" s="21" t="s">
        <v>307</v>
      </c>
      <c r="C495" s="21" t="s">
        <v>166</v>
      </c>
      <c r="D495" s="21"/>
      <c r="E495" s="21"/>
      <c r="F495" s="21"/>
      <c r="G495" s="39">
        <f>G507+G496</f>
        <v>2954.2</v>
      </c>
      <c r="H495" s="47"/>
    </row>
    <row r="496" spans="1:8" s="23" customFormat="1" ht="31.5" hidden="1">
      <c r="A496" s="8" t="s">
        <v>75</v>
      </c>
      <c r="B496" s="21" t="s">
        <v>307</v>
      </c>
      <c r="C496" s="2" t="s">
        <v>166</v>
      </c>
      <c r="D496" s="2" t="s">
        <v>111</v>
      </c>
      <c r="E496" s="2"/>
      <c r="F496" s="2"/>
      <c r="G496" s="39">
        <f>G497+G502</f>
        <v>0</v>
      </c>
      <c r="H496" s="47"/>
    </row>
    <row r="497" spans="1:8" s="23" customFormat="1" ht="47.25" hidden="1">
      <c r="A497" s="5" t="s">
        <v>115</v>
      </c>
      <c r="B497" s="28" t="s">
        <v>307</v>
      </c>
      <c r="C497" s="4" t="s">
        <v>166</v>
      </c>
      <c r="D497" s="4" t="s">
        <v>111</v>
      </c>
      <c r="E497" s="4" t="s">
        <v>116</v>
      </c>
      <c r="F497" s="2"/>
      <c r="G497" s="29">
        <f>G498</f>
        <v>0</v>
      </c>
      <c r="H497" s="47"/>
    </row>
    <row r="498" spans="1:8" s="23" customFormat="1" ht="15.75" hidden="1">
      <c r="A498" s="5" t="s">
        <v>176</v>
      </c>
      <c r="B498" s="28" t="s">
        <v>307</v>
      </c>
      <c r="C498" s="4" t="s">
        <v>166</v>
      </c>
      <c r="D498" s="4" t="s">
        <v>111</v>
      </c>
      <c r="E498" s="4" t="s">
        <v>177</v>
      </c>
      <c r="F498" s="2"/>
      <c r="G498" s="29">
        <f>G499</f>
        <v>0</v>
      </c>
      <c r="H498" s="47"/>
    </row>
    <row r="499" spans="1:8" s="23" customFormat="1" ht="15.75" hidden="1">
      <c r="A499" s="3" t="s">
        <v>211</v>
      </c>
      <c r="B499" s="28" t="s">
        <v>307</v>
      </c>
      <c r="C499" s="4" t="s">
        <v>166</v>
      </c>
      <c r="D499" s="4" t="s">
        <v>111</v>
      </c>
      <c r="E499" s="4" t="s">
        <v>177</v>
      </c>
      <c r="F499" s="9" t="s">
        <v>205</v>
      </c>
      <c r="G499" s="29">
        <f>G500</f>
        <v>0</v>
      </c>
      <c r="H499" s="47"/>
    </row>
    <row r="500" spans="1:8" s="23" customFormat="1" ht="47.25" hidden="1">
      <c r="A500" s="3" t="s">
        <v>251</v>
      </c>
      <c r="B500" s="28" t="s">
        <v>307</v>
      </c>
      <c r="C500" s="4" t="s">
        <v>166</v>
      </c>
      <c r="D500" s="4" t="s">
        <v>111</v>
      </c>
      <c r="E500" s="4" t="s">
        <v>177</v>
      </c>
      <c r="F500" s="9" t="s">
        <v>206</v>
      </c>
      <c r="G500" s="29">
        <f>G501</f>
        <v>0</v>
      </c>
      <c r="H500" s="47"/>
    </row>
    <row r="501" spans="1:8" s="23" customFormat="1" ht="46.5" customHeight="1" hidden="1">
      <c r="A501" s="3" t="s">
        <v>213</v>
      </c>
      <c r="B501" s="28" t="s">
        <v>307</v>
      </c>
      <c r="C501" s="4" t="s">
        <v>166</v>
      </c>
      <c r="D501" s="4" t="s">
        <v>111</v>
      </c>
      <c r="E501" s="4" t="s">
        <v>177</v>
      </c>
      <c r="F501" s="9" t="s">
        <v>207</v>
      </c>
      <c r="G501" s="29">
        <v>0</v>
      </c>
      <c r="H501" s="47"/>
    </row>
    <row r="502" spans="1:8" s="23" customFormat="1" ht="31.5" hidden="1">
      <c r="A502" s="5" t="s">
        <v>222</v>
      </c>
      <c r="B502" s="28" t="s">
        <v>307</v>
      </c>
      <c r="C502" s="4" t="s">
        <v>166</v>
      </c>
      <c r="D502" s="4" t="s">
        <v>111</v>
      </c>
      <c r="E502" s="4" t="s">
        <v>151</v>
      </c>
      <c r="F502" s="2"/>
      <c r="G502" s="29">
        <f>G503</f>
        <v>0</v>
      </c>
      <c r="H502" s="47"/>
    </row>
    <row r="503" spans="1:8" s="23" customFormat="1" ht="45" hidden="1">
      <c r="A503" s="157" t="s">
        <v>83</v>
      </c>
      <c r="B503" s="28" t="s">
        <v>307</v>
      </c>
      <c r="C503" s="4" t="s">
        <v>166</v>
      </c>
      <c r="D503" s="4" t="s">
        <v>111</v>
      </c>
      <c r="E503" s="4" t="s">
        <v>225</v>
      </c>
      <c r="F503" s="2"/>
      <c r="G503" s="29">
        <f>G504</f>
        <v>0</v>
      </c>
      <c r="H503" s="47"/>
    </row>
    <row r="504" spans="1:8" s="23" customFormat="1" ht="15.75" hidden="1">
      <c r="A504" s="3" t="s">
        <v>211</v>
      </c>
      <c r="B504" s="28" t="s">
        <v>307</v>
      </c>
      <c r="C504" s="4" t="s">
        <v>166</v>
      </c>
      <c r="D504" s="4" t="s">
        <v>111</v>
      </c>
      <c r="E504" s="4" t="s">
        <v>225</v>
      </c>
      <c r="F504" s="9" t="s">
        <v>205</v>
      </c>
      <c r="G504" s="29">
        <f>G505</f>
        <v>0</v>
      </c>
      <c r="H504" s="47"/>
    </row>
    <row r="505" spans="1:8" s="23" customFormat="1" ht="47.25" hidden="1">
      <c r="A505" s="3" t="s">
        <v>251</v>
      </c>
      <c r="B505" s="28" t="s">
        <v>307</v>
      </c>
      <c r="C505" s="4" t="s">
        <v>166</v>
      </c>
      <c r="D505" s="4" t="s">
        <v>111</v>
      </c>
      <c r="E505" s="4" t="s">
        <v>225</v>
      </c>
      <c r="F505" s="9" t="s">
        <v>206</v>
      </c>
      <c r="G505" s="29">
        <f>G506</f>
        <v>0</v>
      </c>
      <c r="H505" s="47"/>
    </row>
    <row r="506" spans="1:8" s="23" customFormat="1" ht="47.25" hidden="1">
      <c r="A506" s="3" t="s">
        <v>213</v>
      </c>
      <c r="B506" s="28" t="s">
        <v>307</v>
      </c>
      <c r="C506" s="4" t="s">
        <v>166</v>
      </c>
      <c r="D506" s="4" t="s">
        <v>111</v>
      </c>
      <c r="E506" s="4" t="s">
        <v>225</v>
      </c>
      <c r="F506" s="9" t="s">
        <v>207</v>
      </c>
      <c r="G506" s="29">
        <f>'[1]приложение 6'!F433</f>
        <v>0</v>
      </c>
      <c r="H506" s="47"/>
    </row>
    <row r="507" spans="1:10" s="23" customFormat="1" ht="15.75">
      <c r="A507" s="42" t="s">
        <v>196</v>
      </c>
      <c r="B507" s="21" t="s">
        <v>307</v>
      </c>
      <c r="C507" s="21" t="s">
        <v>166</v>
      </c>
      <c r="D507" s="21" t="s">
        <v>122</v>
      </c>
      <c r="E507" s="21"/>
      <c r="F507" s="21"/>
      <c r="G507" s="39">
        <f>G508</f>
        <v>2954.2</v>
      </c>
      <c r="H507" s="47"/>
      <c r="J507" s="203"/>
    </row>
    <row r="508" spans="1:8" s="23" customFormat="1" ht="27" customHeight="1">
      <c r="A508" s="36" t="s">
        <v>222</v>
      </c>
      <c r="B508" s="28" t="s">
        <v>307</v>
      </c>
      <c r="C508" s="28" t="s">
        <v>166</v>
      </c>
      <c r="D508" s="28" t="s">
        <v>122</v>
      </c>
      <c r="E508" s="43" t="s">
        <v>151</v>
      </c>
      <c r="F508" s="21"/>
      <c r="G508" s="39">
        <f>G509+G513+G521+G517</f>
        <v>2954.2</v>
      </c>
      <c r="H508" s="47"/>
    </row>
    <row r="509" spans="1:8" s="23" customFormat="1" ht="63" hidden="1">
      <c r="A509" s="36" t="s">
        <v>241</v>
      </c>
      <c r="B509" s="28" t="s">
        <v>307</v>
      </c>
      <c r="C509" s="28" t="s">
        <v>166</v>
      </c>
      <c r="D509" s="28" t="s">
        <v>122</v>
      </c>
      <c r="E509" s="43" t="s">
        <v>153</v>
      </c>
      <c r="F509" s="21"/>
      <c r="G509" s="29">
        <f>G510</f>
        <v>0</v>
      </c>
      <c r="H509" s="47"/>
    </row>
    <row r="510" spans="1:8" s="23" customFormat="1" ht="15.75" hidden="1">
      <c r="A510" s="27" t="s">
        <v>211</v>
      </c>
      <c r="B510" s="28" t="s">
        <v>307</v>
      </c>
      <c r="C510" s="28" t="s">
        <v>166</v>
      </c>
      <c r="D510" s="28" t="s">
        <v>122</v>
      </c>
      <c r="E510" s="43" t="s">
        <v>153</v>
      </c>
      <c r="F510" s="28" t="s">
        <v>205</v>
      </c>
      <c r="G510" s="29">
        <f>G511</f>
        <v>0</v>
      </c>
      <c r="H510" s="47"/>
    </row>
    <row r="511" spans="1:8" s="23" customFormat="1" ht="47.25" hidden="1">
      <c r="A511" s="27" t="s">
        <v>212</v>
      </c>
      <c r="B511" s="28" t="s">
        <v>307</v>
      </c>
      <c r="C511" s="28" t="s">
        <v>166</v>
      </c>
      <c r="D511" s="28" t="s">
        <v>122</v>
      </c>
      <c r="E511" s="43" t="s">
        <v>153</v>
      </c>
      <c r="F511" s="28" t="s">
        <v>206</v>
      </c>
      <c r="G511" s="29">
        <f>G512</f>
        <v>0</v>
      </c>
      <c r="H511" s="47"/>
    </row>
    <row r="512" spans="1:8" s="23" customFormat="1" ht="47.25" hidden="1">
      <c r="A512" s="27" t="s">
        <v>213</v>
      </c>
      <c r="B512" s="28" t="s">
        <v>307</v>
      </c>
      <c r="C512" s="28" t="s">
        <v>166</v>
      </c>
      <c r="D512" s="28" t="s">
        <v>122</v>
      </c>
      <c r="E512" s="43" t="s">
        <v>153</v>
      </c>
      <c r="F512" s="28" t="s">
        <v>207</v>
      </c>
      <c r="G512" s="29"/>
      <c r="H512" s="47"/>
    </row>
    <row r="513" spans="1:8" s="23" customFormat="1" ht="15.75" hidden="1">
      <c r="A513" s="27" t="s">
        <v>242</v>
      </c>
      <c r="B513" s="28" t="s">
        <v>307</v>
      </c>
      <c r="C513" s="28" t="s">
        <v>166</v>
      </c>
      <c r="D513" s="28" t="s">
        <v>122</v>
      </c>
      <c r="E513" s="43" t="s">
        <v>167</v>
      </c>
      <c r="F513" s="21"/>
      <c r="G513" s="29">
        <f>G514</f>
        <v>0</v>
      </c>
      <c r="H513" s="47"/>
    </row>
    <row r="514" spans="1:8" s="23" customFormat="1" ht="15.75" hidden="1">
      <c r="A514" s="27" t="s">
        <v>211</v>
      </c>
      <c r="B514" s="28" t="s">
        <v>307</v>
      </c>
      <c r="C514" s="28" t="s">
        <v>166</v>
      </c>
      <c r="D514" s="28" t="s">
        <v>122</v>
      </c>
      <c r="E514" s="43" t="s">
        <v>167</v>
      </c>
      <c r="F514" s="28" t="s">
        <v>205</v>
      </c>
      <c r="G514" s="29">
        <f>G515</f>
        <v>0</v>
      </c>
      <c r="H514" s="47"/>
    </row>
    <row r="515" spans="1:8" s="23" customFormat="1" ht="47.25" hidden="1">
      <c r="A515" s="27" t="s">
        <v>251</v>
      </c>
      <c r="B515" s="28" t="s">
        <v>307</v>
      </c>
      <c r="C515" s="28" t="s">
        <v>166</v>
      </c>
      <c r="D515" s="28" t="s">
        <v>122</v>
      </c>
      <c r="E515" s="43" t="s">
        <v>167</v>
      </c>
      <c r="F515" s="28" t="s">
        <v>206</v>
      </c>
      <c r="G515" s="29">
        <f>G516</f>
        <v>0</v>
      </c>
      <c r="H515" s="47"/>
    </row>
    <row r="516" spans="1:8" ht="51" customHeight="1" hidden="1">
      <c r="A516" s="27" t="s">
        <v>213</v>
      </c>
      <c r="B516" s="28" t="s">
        <v>307</v>
      </c>
      <c r="C516" s="28" t="s">
        <v>166</v>
      </c>
      <c r="D516" s="28" t="s">
        <v>122</v>
      </c>
      <c r="E516" s="43" t="s">
        <v>167</v>
      </c>
      <c r="F516" s="28" t="s">
        <v>207</v>
      </c>
      <c r="G516" s="29"/>
      <c r="H516" s="45"/>
    </row>
    <row r="517" spans="1:8" ht="51" customHeight="1">
      <c r="A517" s="157" t="s">
        <v>83</v>
      </c>
      <c r="B517" s="28" t="s">
        <v>307</v>
      </c>
      <c r="C517" s="28" t="s">
        <v>166</v>
      </c>
      <c r="D517" s="28" t="s">
        <v>122</v>
      </c>
      <c r="E517" s="4" t="s">
        <v>225</v>
      </c>
      <c r="F517" s="2"/>
      <c r="G517" s="29">
        <f>G518</f>
        <v>2924</v>
      </c>
      <c r="H517" s="45"/>
    </row>
    <row r="518" spans="1:8" ht="51" customHeight="1">
      <c r="A518" s="3" t="s">
        <v>211</v>
      </c>
      <c r="B518" s="28" t="s">
        <v>307</v>
      </c>
      <c r="C518" s="28" t="s">
        <v>166</v>
      </c>
      <c r="D518" s="28" t="s">
        <v>122</v>
      </c>
      <c r="E518" s="4" t="s">
        <v>225</v>
      </c>
      <c r="F518" s="9" t="s">
        <v>205</v>
      </c>
      <c r="G518" s="29">
        <f>G519</f>
        <v>2924</v>
      </c>
      <c r="H518" s="45"/>
    </row>
    <row r="519" spans="1:8" ht="51" customHeight="1">
      <c r="A519" s="3" t="s">
        <v>251</v>
      </c>
      <c r="B519" s="28" t="s">
        <v>307</v>
      </c>
      <c r="C519" s="28" t="s">
        <v>166</v>
      </c>
      <c r="D519" s="28" t="s">
        <v>122</v>
      </c>
      <c r="E519" s="4" t="s">
        <v>225</v>
      </c>
      <c r="F519" s="9" t="s">
        <v>206</v>
      </c>
      <c r="G519" s="29">
        <f>G520</f>
        <v>2924</v>
      </c>
      <c r="H519" s="45"/>
    </row>
    <row r="520" spans="1:8" ht="51" customHeight="1">
      <c r="A520" s="27" t="s">
        <v>213</v>
      </c>
      <c r="B520" s="28" t="s">
        <v>307</v>
      </c>
      <c r="C520" s="28" t="s">
        <v>166</v>
      </c>
      <c r="D520" s="28" t="s">
        <v>122</v>
      </c>
      <c r="E520" s="4" t="s">
        <v>225</v>
      </c>
      <c r="F520" s="9" t="s">
        <v>207</v>
      </c>
      <c r="G520" s="29">
        <f>'[1]приложение 6'!F453</f>
        <v>2924</v>
      </c>
      <c r="H520" s="45"/>
    </row>
    <row r="521" spans="1:8" ht="51" customHeight="1">
      <c r="A521" s="157" t="s">
        <v>84</v>
      </c>
      <c r="B521" s="28" t="s">
        <v>307</v>
      </c>
      <c r="C521" s="28" t="s">
        <v>166</v>
      </c>
      <c r="D521" s="28" t="s">
        <v>122</v>
      </c>
      <c r="E521" s="4" t="s">
        <v>351</v>
      </c>
      <c r="F521" s="9"/>
      <c r="G521" s="29">
        <f>G522</f>
        <v>30.19999999999999</v>
      </c>
      <c r="H521" s="45"/>
    </row>
    <row r="522" spans="1:8" ht="51" customHeight="1">
      <c r="A522" s="3" t="s">
        <v>211</v>
      </c>
      <c r="B522" s="28" t="s">
        <v>307</v>
      </c>
      <c r="C522" s="28" t="s">
        <v>166</v>
      </c>
      <c r="D522" s="28" t="s">
        <v>122</v>
      </c>
      <c r="E522" s="4" t="s">
        <v>351</v>
      </c>
      <c r="F522" s="9" t="s">
        <v>205</v>
      </c>
      <c r="G522" s="29">
        <f>G523</f>
        <v>30.19999999999999</v>
      </c>
      <c r="H522" s="45"/>
    </row>
    <row r="523" spans="1:8" ht="51" customHeight="1">
      <c r="A523" s="3" t="s">
        <v>251</v>
      </c>
      <c r="B523" s="28" t="s">
        <v>307</v>
      </c>
      <c r="C523" s="28" t="s">
        <v>166</v>
      </c>
      <c r="D523" s="28" t="s">
        <v>122</v>
      </c>
      <c r="E523" s="4" t="s">
        <v>351</v>
      </c>
      <c r="F523" s="9" t="s">
        <v>206</v>
      </c>
      <c r="G523" s="29">
        <f>G524</f>
        <v>30.19999999999999</v>
      </c>
      <c r="H523" s="45"/>
    </row>
    <row r="524" spans="1:8" ht="47.25">
      <c r="A524" s="27" t="s">
        <v>213</v>
      </c>
      <c r="B524" s="28" t="s">
        <v>307</v>
      </c>
      <c r="C524" s="28" t="s">
        <v>166</v>
      </c>
      <c r="D524" s="28" t="s">
        <v>122</v>
      </c>
      <c r="E524" s="4" t="s">
        <v>351</v>
      </c>
      <c r="F524" s="9" t="s">
        <v>207</v>
      </c>
      <c r="G524" s="29">
        <f>200-169.8</f>
        <v>30.19999999999999</v>
      </c>
      <c r="H524" s="45"/>
    </row>
    <row r="525" spans="1:8" s="23" customFormat="1" ht="30.75" customHeight="1">
      <c r="A525" s="1" t="s">
        <v>73</v>
      </c>
      <c r="B525" s="21" t="s">
        <v>307</v>
      </c>
      <c r="C525" s="2" t="s">
        <v>193</v>
      </c>
      <c r="D525" s="2"/>
      <c r="E525" s="6"/>
      <c r="F525" s="2"/>
      <c r="G525" s="39">
        <f>G526+G532</f>
        <v>3448</v>
      </c>
      <c r="H525" s="47"/>
    </row>
    <row r="526" spans="1:8" s="23" customFormat="1" ht="0.75" customHeight="1" hidden="1">
      <c r="A526" s="1" t="s">
        <v>74</v>
      </c>
      <c r="B526" s="21" t="s">
        <v>307</v>
      </c>
      <c r="C526" s="2" t="s">
        <v>193</v>
      </c>
      <c r="D526" s="2" t="s">
        <v>113</v>
      </c>
      <c r="E526" s="6"/>
      <c r="F526" s="2"/>
      <c r="G526" s="39">
        <f>G527</f>
        <v>0</v>
      </c>
      <c r="H526" s="47"/>
    </row>
    <row r="527" spans="1:8" ht="31.5" hidden="1">
      <c r="A527" s="5" t="s">
        <v>222</v>
      </c>
      <c r="B527" s="28" t="s">
        <v>307</v>
      </c>
      <c r="C527" s="4" t="s">
        <v>193</v>
      </c>
      <c r="D527" s="4" t="s">
        <v>113</v>
      </c>
      <c r="E527" s="9" t="s">
        <v>151</v>
      </c>
      <c r="F527" s="4"/>
      <c r="G527" s="29">
        <f>G528</f>
        <v>0</v>
      </c>
      <c r="H527" s="45"/>
    </row>
    <row r="528" spans="1:8" ht="60" hidden="1">
      <c r="A528" s="157" t="s">
        <v>85</v>
      </c>
      <c r="B528" s="28" t="s">
        <v>307</v>
      </c>
      <c r="C528" s="4" t="s">
        <v>193</v>
      </c>
      <c r="D528" s="4" t="s">
        <v>113</v>
      </c>
      <c r="E528" s="9" t="s">
        <v>352</v>
      </c>
      <c r="F528" s="4"/>
      <c r="G528" s="29">
        <f>G529</f>
        <v>0</v>
      </c>
      <c r="H528" s="45"/>
    </row>
    <row r="529" spans="1:8" ht="15.75" hidden="1">
      <c r="A529" s="3" t="s">
        <v>211</v>
      </c>
      <c r="B529" s="28" t="s">
        <v>307</v>
      </c>
      <c r="C529" s="4" t="s">
        <v>193</v>
      </c>
      <c r="D529" s="4" t="s">
        <v>113</v>
      </c>
      <c r="E529" s="9" t="s">
        <v>352</v>
      </c>
      <c r="F529" s="4" t="s">
        <v>205</v>
      </c>
      <c r="G529" s="29">
        <f>G530</f>
        <v>0</v>
      </c>
      <c r="H529" s="45"/>
    </row>
    <row r="530" spans="1:8" ht="47.25" hidden="1">
      <c r="A530" s="3" t="s">
        <v>251</v>
      </c>
      <c r="B530" s="28" t="s">
        <v>307</v>
      </c>
      <c r="C530" s="4" t="s">
        <v>193</v>
      </c>
      <c r="D530" s="4" t="s">
        <v>113</v>
      </c>
      <c r="E530" s="9" t="s">
        <v>352</v>
      </c>
      <c r="F530" s="4" t="s">
        <v>206</v>
      </c>
      <c r="G530" s="29">
        <f>G531</f>
        <v>0</v>
      </c>
      <c r="H530" s="45"/>
    </row>
    <row r="531" spans="1:8" ht="47.25" hidden="1">
      <c r="A531" s="3" t="s">
        <v>213</v>
      </c>
      <c r="B531" s="28" t="s">
        <v>307</v>
      </c>
      <c r="C531" s="4" t="s">
        <v>193</v>
      </c>
      <c r="D531" s="4" t="s">
        <v>113</v>
      </c>
      <c r="E531" s="9" t="s">
        <v>352</v>
      </c>
      <c r="F531" s="4" t="s">
        <v>207</v>
      </c>
      <c r="G531" s="29">
        <v>0</v>
      </c>
      <c r="H531" s="45"/>
    </row>
    <row r="532" spans="1:8" s="23" customFormat="1" ht="31.5">
      <c r="A532" s="1" t="s">
        <v>642</v>
      </c>
      <c r="B532" s="21" t="s">
        <v>307</v>
      </c>
      <c r="C532" s="2" t="s">
        <v>193</v>
      </c>
      <c r="D532" s="2" t="s">
        <v>158</v>
      </c>
      <c r="E532" s="6"/>
      <c r="F532" s="2"/>
      <c r="G532" s="39">
        <f>G533+G538</f>
        <v>3448</v>
      </c>
      <c r="H532" s="47"/>
    </row>
    <row r="533" spans="1:8" ht="15.75">
      <c r="A533" s="3" t="s">
        <v>162</v>
      </c>
      <c r="B533" s="28" t="s">
        <v>307</v>
      </c>
      <c r="C533" s="4" t="s">
        <v>193</v>
      </c>
      <c r="D533" s="4" t="s">
        <v>158</v>
      </c>
      <c r="E533" s="9" t="s">
        <v>163</v>
      </c>
      <c r="F533" s="4"/>
      <c r="G533" s="29">
        <f>G534</f>
        <v>1250</v>
      </c>
      <c r="H533" s="45"/>
    </row>
    <row r="534" spans="1:8" ht="31.5">
      <c r="A534" s="3" t="s">
        <v>641</v>
      </c>
      <c r="B534" s="28" t="s">
        <v>307</v>
      </c>
      <c r="C534" s="4" t="s">
        <v>193</v>
      </c>
      <c r="D534" s="4" t="s">
        <v>158</v>
      </c>
      <c r="E534" s="9" t="s">
        <v>639</v>
      </c>
      <c r="F534" s="4"/>
      <c r="G534" s="29">
        <f>G535</f>
        <v>1250</v>
      </c>
      <c r="H534" s="45"/>
    </row>
    <row r="535" spans="1:8" ht="15.75">
      <c r="A535" s="3" t="s">
        <v>211</v>
      </c>
      <c r="B535" s="28" t="s">
        <v>307</v>
      </c>
      <c r="C535" s="4" t="s">
        <v>193</v>
      </c>
      <c r="D535" s="4" t="s">
        <v>158</v>
      </c>
      <c r="E535" s="9" t="s">
        <v>639</v>
      </c>
      <c r="F535" s="4" t="s">
        <v>205</v>
      </c>
      <c r="G535" s="29">
        <f>G536</f>
        <v>1250</v>
      </c>
      <c r="H535" s="45"/>
    </row>
    <row r="536" spans="1:8" ht="47.25">
      <c r="A536" s="3" t="s">
        <v>251</v>
      </c>
      <c r="B536" s="28" t="s">
        <v>307</v>
      </c>
      <c r="C536" s="4" t="s">
        <v>193</v>
      </c>
      <c r="D536" s="4" t="s">
        <v>158</v>
      </c>
      <c r="E536" s="9" t="s">
        <v>639</v>
      </c>
      <c r="F536" s="4" t="s">
        <v>206</v>
      </c>
      <c r="G536" s="29">
        <f>G537</f>
        <v>1250</v>
      </c>
      <c r="H536" s="45"/>
    </row>
    <row r="537" spans="1:8" ht="47.25">
      <c r="A537" s="3" t="s">
        <v>213</v>
      </c>
      <c r="B537" s="28" t="s">
        <v>307</v>
      </c>
      <c r="C537" s="4" t="s">
        <v>193</v>
      </c>
      <c r="D537" s="4" t="s">
        <v>158</v>
      </c>
      <c r="E537" s="9" t="s">
        <v>639</v>
      </c>
      <c r="F537" s="4" t="s">
        <v>207</v>
      </c>
      <c r="G537" s="29">
        <v>1250</v>
      </c>
      <c r="H537" s="45"/>
    </row>
    <row r="538" spans="1:8" ht="31.5">
      <c r="A538" s="5" t="s">
        <v>222</v>
      </c>
      <c r="B538" s="28" t="s">
        <v>307</v>
      </c>
      <c r="C538" s="4" t="s">
        <v>193</v>
      </c>
      <c r="D538" s="4" t="s">
        <v>158</v>
      </c>
      <c r="E538" s="9" t="s">
        <v>151</v>
      </c>
      <c r="F538" s="4"/>
      <c r="G538" s="29">
        <f>G539</f>
        <v>2198</v>
      </c>
      <c r="H538" s="45"/>
    </row>
    <row r="539" spans="1:8" ht="60">
      <c r="A539" s="157" t="s">
        <v>85</v>
      </c>
      <c r="B539" s="28" t="s">
        <v>307</v>
      </c>
      <c r="C539" s="4" t="s">
        <v>193</v>
      </c>
      <c r="D539" s="4" t="s">
        <v>158</v>
      </c>
      <c r="E539" s="9" t="s">
        <v>352</v>
      </c>
      <c r="F539" s="4"/>
      <c r="G539" s="29">
        <f>G540</f>
        <v>2198</v>
      </c>
      <c r="H539" s="45"/>
    </row>
    <row r="540" spans="1:8" ht="15.75">
      <c r="A540" s="3" t="s">
        <v>211</v>
      </c>
      <c r="B540" s="28" t="s">
        <v>307</v>
      </c>
      <c r="C540" s="4" t="s">
        <v>193</v>
      </c>
      <c r="D540" s="4" t="s">
        <v>158</v>
      </c>
      <c r="E540" s="9" t="s">
        <v>352</v>
      </c>
      <c r="F540" s="4" t="s">
        <v>205</v>
      </c>
      <c r="G540" s="29">
        <f>G541</f>
        <v>2198</v>
      </c>
      <c r="H540" s="45"/>
    </row>
    <row r="541" spans="1:8" ht="47.25">
      <c r="A541" s="3" t="s">
        <v>251</v>
      </c>
      <c r="B541" s="28" t="s">
        <v>307</v>
      </c>
      <c r="C541" s="4" t="s">
        <v>193</v>
      </c>
      <c r="D541" s="4" t="s">
        <v>158</v>
      </c>
      <c r="E541" s="9" t="s">
        <v>352</v>
      </c>
      <c r="F541" s="4" t="s">
        <v>206</v>
      </c>
      <c r="G541" s="29">
        <f>G542</f>
        <v>2198</v>
      </c>
      <c r="H541" s="45"/>
    </row>
    <row r="542" spans="1:8" ht="47.25">
      <c r="A542" s="3" t="s">
        <v>213</v>
      </c>
      <c r="B542" s="28" t="s">
        <v>307</v>
      </c>
      <c r="C542" s="4" t="s">
        <v>193</v>
      </c>
      <c r="D542" s="4" t="s">
        <v>158</v>
      </c>
      <c r="E542" s="9" t="s">
        <v>352</v>
      </c>
      <c r="F542" s="4" t="s">
        <v>207</v>
      </c>
      <c r="G542" s="29">
        <f>'[1]приложение 6'!F484</f>
        <v>2198</v>
      </c>
      <c r="H542" s="45"/>
    </row>
    <row r="543" spans="1:8" ht="18.75">
      <c r="A543" s="60" t="s">
        <v>185</v>
      </c>
      <c r="B543" s="21" t="s">
        <v>186</v>
      </c>
      <c r="C543" s="21" t="s">
        <v>187</v>
      </c>
      <c r="D543" s="21" t="s">
        <v>187</v>
      </c>
      <c r="E543" s="21" t="s">
        <v>188</v>
      </c>
      <c r="F543" s="21" t="s">
        <v>186</v>
      </c>
      <c r="G543" s="39">
        <f>G14+G436+G400</f>
        <v>79625.66922</v>
      </c>
      <c r="H543" s="50"/>
    </row>
    <row r="544" spans="3:8" ht="15.75">
      <c r="C544" s="61"/>
      <c r="E544" s="12"/>
      <c r="G544" s="242"/>
      <c r="H544" s="61"/>
    </row>
    <row r="545" spans="3:8" ht="15.75">
      <c r="C545" s="61"/>
      <c r="E545" s="12"/>
      <c r="G545" s="202"/>
      <c r="H545" s="61"/>
    </row>
    <row r="546" spans="3:8" ht="15.75">
      <c r="C546" s="61"/>
      <c r="E546" s="12"/>
      <c r="G546" s="202"/>
      <c r="H546" s="61"/>
    </row>
    <row r="547" spans="3:8" ht="15.75">
      <c r="C547" s="61"/>
      <c r="E547" s="12"/>
      <c r="G547" s="202"/>
      <c r="H547" s="61"/>
    </row>
    <row r="548" spans="3:8" ht="15.75">
      <c r="C548" s="61"/>
      <c r="E548" s="12"/>
      <c r="G548" s="202"/>
      <c r="H548" s="61"/>
    </row>
    <row r="549" spans="3:8" ht="15.75">
      <c r="C549" s="61"/>
      <c r="E549" s="12"/>
      <c r="G549" s="202"/>
      <c r="H549" s="46"/>
    </row>
    <row r="550" spans="3:8" ht="15.75">
      <c r="C550" s="61"/>
      <c r="E550" s="12"/>
      <c r="G550" s="202"/>
      <c r="H550" s="46"/>
    </row>
    <row r="551" spans="1:8" ht="15.75">
      <c r="A551" s="62"/>
      <c r="B551" s="63"/>
      <c r="C551" s="64"/>
      <c r="D551" s="62"/>
      <c r="E551" s="62"/>
      <c r="F551" s="62"/>
      <c r="G551" s="64"/>
      <c r="H551" s="64"/>
    </row>
    <row r="553" spans="1:8" s="62" customFormat="1" ht="15.75">
      <c r="A553" s="11"/>
      <c r="B553" s="12"/>
      <c r="C553" s="11"/>
      <c r="D553" s="11"/>
      <c r="E553" s="11"/>
      <c r="F553" s="11"/>
      <c r="G553" s="11"/>
      <c r="H553" s="11"/>
    </row>
  </sheetData>
  <sheetProtection/>
  <mergeCells count="9">
    <mergeCell ref="A11:G11"/>
    <mergeCell ref="H16:H26"/>
    <mergeCell ref="H416:H418"/>
    <mergeCell ref="C1:G1"/>
    <mergeCell ref="A2:G2"/>
    <mergeCell ref="A3:G3"/>
    <mergeCell ref="A4:G4"/>
    <mergeCell ref="A5:G5"/>
    <mergeCell ref="A6:G6"/>
  </mergeCells>
  <printOptions/>
  <pageMargins left="0.7874015748031497" right="0.1968503937007874" top="0.1968503937007874" bottom="0.1968503937007874" header="0.5118110236220472" footer="0.5118110236220472"/>
  <pageSetup fitToHeight="43"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rgb="FFFFFF00"/>
  </sheetPr>
  <dimension ref="A1:IV775"/>
  <sheetViews>
    <sheetView view="pageBreakPreview" zoomScaleSheetLayoutView="100" workbookViewId="0" topLeftCell="A155">
      <selection activeCell="A30" sqref="A30"/>
    </sheetView>
  </sheetViews>
  <sheetFormatPr defaultColWidth="0" defaultRowHeight="12.75" outlineLevelRow="2"/>
  <cols>
    <col min="1" max="1" width="66.421875" style="65" customWidth="1"/>
    <col min="2" max="2" width="25.8515625" style="148" customWidth="1"/>
    <col min="3" max="3" width="19.00390625" style="65" customWidth="1"/>
    <col min="4" max="10" width="10.28125" style="67" hidden="1" customWidth="1"/>
    <col min="11" max="11" width="2.140625" style="67" hidden="1" customWidth="1"/>
    <col min="12" max="22" width="10.28125" style="67" hidden="1" customWidth="1"/>
    <col min="23" max="23" width="7.7109375" style="67" hidden="1" customWidth="1"/>
    <col min="24" max="37" width="10.28125" style="67" hidden="1" customWidth="1"/>
    <col min="38" max="38" width="5.57421875" style="67" hidden="1" customWidth="1"/>
    <col min="39" max="51" width="10.28125" style="67" hidden="1" customWidth="1"/>
    <col min="52" max="52" width="6.28125" style="67" hidden="1" customWidth="1"/>
    <col min="53" max="56" width="10.28125" style="67" hidden="1" customWidth="1"/>
    <col min="57" max="65" width="10.28125" style="65" hidden="1" customWidth="1"/>
    <col min="66" max="66" width="8.140625" style="65" hidden="1" customWidth="1"/>
    <col min="67" max="79" width="10.28125" style="65" hidden="1" customWidth="1"/>
    <col min="80" max="80" width="4.140625" style="65" hidden="1" customWidth="1"/>
    <col min="81" max="92" width="10.28125" style="65" hidden="1" customWidth="1"/>
    <col min="93" max="93" width="7.7109375" style="65" hidden="1" customWidth="1"/>
    <col min="94" max="106" width="10.28125" style="65" hidden="1" customWidth="1"/>
    <col min="107" max="107" width="3.28125" style="65" hidden="1" customWidth="1"/>
    <col min="108" max="119" width="10.28125" style="65" hidden="1" customWidth="1"/>
    <col min="120" max="120" width="5.57421875" style="65" hidden="1" customWidth="1"/>
    <col min="121" max="132" width="10.28125" style="65" hidden="1" customWidth="1"/>
    <col min="133" max="133" width="2.421875" style="65" hidden="1" customWidth="1"/>
    <col min="134" max="147" width="10.28125" style="65" hidden="1" customWidth="1"/>
    <col min="148" max="148" width="7.57421875" style="65" hidden="1" customWidth="1"/>
    <col min="149" max="161" width="10.28125" style="65" hidden="1" customWidth="1"/>
    <col min="162" max="162" width="9.421875" style="65" hidden="1" customWidth="1"/>
    <col min="163" max="176" width="10.28125" style="65" hidden="1" customWidth="1"/>
    <col min="177" max="177" width="0.9921875" style="65" hidden="1" customWidth="1"/>
    <col min="178" max="188" width="10.28125" style="65" hidden="1" customWidth="1"/>
    <col min="189" max="189" width="1.421875" style="65" hidden="1" customWidth="1"/>
    <col min="190" max="202" width="10.28125" style="65" hidden="1" customWidth="1"/>
    <col min="203" max="203" width="1.57421875" style="65" hidden="1" customWidth="1"/>
    <col min="204" max="218" width="10.28125" style="65" hidden="1" customWidth="1"/>
    <col min="219" max="219" width="2.00390625" style="65" hidden="1" customWidth="1"/>
    <col min="220" max="239" width="10.28125" style="65" hidden="1" customWidth="1"/>
    <col min="240" max="240" width="5.140625" style="65" hidden="1" customWidth="1"/>
    <col min="241" max="16384" width="10.28125" style="65" hidden="1" customWidth="1"/>
  </cols>
  <sheetData>
    <row r="1" spans="1:8" s="93" customFormat="1" ht="12.75" customHeight="1">
      <c r="A1" s="282" t="s">
        <v>472</v>
      </c>
      <c r="B1" s="282"/>
      <c r="C1" s="282"/>
      <c r="D1" s="91" t="s">
        <v>243</v>
      </c>
      <c r="E1" s="92"/>
      <c r="F1" s="92"/>
      <c r="G1" s="92"/>
      <c r="H1" s="92"/>
    </row>
    <row r="2" spans="1:10" s="93" customFormat="1" ht="12.75" customHeight="1">
      <c r="A2" s="279" t="s">
        <v>473</v>
      </c>
      <c r="B2" s="279"/>
      <c r="C2" s="279"/>
      <c r="D2" s="94"/>
      <c r="E2" s="94"/>
      <c r="F2" s="94"/>
      <c r="G2" s="94"/>
      <c r="H2" s="94"/>
      <c r="J2" s="95"/>
    </row>
    <row r="3" spans="1:10" s="93" customFormat="1" ht="14.25" customHeight="1">
      <c r="A3" s="279" t="s">
        <v>424</v>
      </c>
      <c r="B3" s="279"/>
      <c r="C3" s="279"/>
      <c r="D3" s="94"/>
      <c r="E3" s="94"/>
      <c r="F3" s="94"/>
      <c r="G3" s="94"/>
      <c r="H3" s="94"/>
      <c r="J3" s="95"/>
    </row>
    <row r="4" spans="1:10" s="93" customFormat="1" ht="12.75" customHeight="1">
      <c r="A4" s="279" t="s">
        <v>423</v>
      </c>
      <c r="B4" s="279"/>
      <c r="C4" s="279"/>
      <c r="D4" s="94"/>
      <c r="E4" s="94"/>
      <c r="F4" s="94"/>
      <c r="G4" s="94"/>
      <c r="H4" s="94"/>
      <c r="J4" s="95"/>
    </row>
    <row r="5" spans="1:10" s="93" customFormat="1" ht="12.75" customHeight="1">
      <c r="A5" s="279" t="s">
        <v>630</v>
      </c>
      <c r="B5" s="279"/>
      <c r="C5" s="279"/>
      <c r="D5" s="94"/>
      <c r="E5" s="94"/>
      <c r="F5" s="94"/>
      <c r="G5" s="94"/>
      <c r="H5" s="94"/>
      <c r="J5" s="95"/>
    </row>
    <row r="6" spans="1:10" s="93" customFormat="1" ht="12.75" customHeight="1">
      <c r="A6" s="279" t="s">
        <v>661</v>
      </c>
      <c r="B6" s="279"/>
      <c r="C6" s="279"/>
      <c r="D6" s="94"/>
      <c r="E6" s="94"/>
      <c r="F6" s="94"/>
      <c r="G6" s="94"/>
      <c r="H6" s="94"/>
      <c r="J6" s="95"/>
    </row>
    <row r="7" spans="1:10" s="93" customFormat="1" ht="12.75" customHeight="1">
      <c r="A7" s="198"/>
      <c r="B7" s="198"/>
      <c r="C7" s="198"/>
      <c r="D7" s="94"/>
      <c r="E7" s="94"/>
      <c r="F7" s="94"/>
      <c r="G7" s="94"/>
      <c r="H7" s="94"/>
      <c r="J7" s="95"/>
    </row>
    <row r="8" spans="1:4" s="68" customFormat="1" ht="15.75">
      <c r="A8" s="280" t="s">
        <v>474</v>
      </c>
      <c r="B8" s="280"/>
      <c r="C8" s="281"/>
      <c r="D8" s="96"/>
    </row>
    <row r="9" spans="1:4" s="68" customFormat="1" ht="6" customHeight="1">
      <c r="A9" s="280"/>
      <c r="B9" s="280"/>
      <c r="C9" s="281"/>
      <c r="D9" s="96"/>
    </row>
    <row r="10" spans="1:4" s="68" customFormat="1" ht="15.75">
      <c r="A10" s="69"/>
      <c r="B10" s="70"/>
      <c r="C10" s="97" t="s">
        <v>475</v>
      </c>
      <c r="D10" s="96"/>
    </row>
    <row r="11" spans="1:255" s="72" customFormat="1" ht="21" customHeight="1">
      <c r="A11" s="276" t="s">
        <v>104</v>
      </c>
      <c r="B11" s="277" t="s">
        <v>476</v>
      </c>
      <c r="C11" s="278" t="s">
        <v>477</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72" customFormat="1" ht="21" customHeight="1">
      <c r="A12" s="276"/>
      <c r="B12" s="277"/>
      <c r="C12" s="27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72" customFormat="1" ht="56.25" customHeight="1">
      <c r="A13" s="276"/>
      <c r="B13" s="277"/>
      <c r="C13" s="27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73" customFormat="1" ht="17.25" customHeight="1">
      <c r="A14" s="99">
        <v>1</v>
      </c>
      <c r="B14" s="99">
        <v>2</v>
      </c>
      <c r="C14" s="99">
        <v>3</v>
      </c>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1"/>
    </row>
    <row r="15" spans="1:3" ht="17.25" customHeight="1">
      <c r="A15" s="102" t="s">
        <v>478</v>
      </c>
      <c r="B15" s="81" t="s">
        <v>479</v>
      </c>
      <c r="C15" s="103">
        <f>C16+C52</f>
        <v>32474.200000000004</v>
      </c>
    </row>
    <row r="16" spans="1:3" ht="16.5" customHeight="1">
      <c r="A16" s="102" t="s">
        <v>333</v>
      </c>
      <c r="B16" s="81"/>
      <c r="C16" s="103">
        <f>C17+C37+C49+C29</f>
        <v>30305.560000000005</v>
      </c>
    </row>
    <row r="17" spans="1:56" s="72" customFormat="1" ht="17.25" customHeight="1">
      <c r="A17" s="102" t="s">
        <v>334</v>
      </c>
      <c r="B17" s="81" t="s">
        <v>335</v>
      </c>
      <c r="C17" s="103">
        <f>C18</f>
        <v>29813.260000000002</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row>
    <row r="18" spans="1:56" s="86" customFormat="1" ht="17.25" customHeight="1">
      <c r="A18" s="104" t="s">
        <v>336</v>
      </c>
      <c r="B18" s="75" t="s">
        <v>337</v>
      </c>
      <c r="C18" s="105">
        <f>C20+C21+C26</f>
        <v>29813.260000000002</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row>
    <row r="19" spans="1:3" ht="24" customHeight="1" hidden="1">
      <c r="A19" s="78" t="s">
        <v>480</v>
      </c>
      <c r="B19" s="79" t="s">
        <v>481</v>
      </c>
      <c r="C19" s="106"/>
    </row>
    <row r="20" spans="1:3" s="78" customFormat="1" ht="51">
      <c r="A20" s="78" t="s">
        <v>482</v>
      </c>
      <c r="B20" s="79" t="s">
        <v>0</v>
      </c>
      <c r="C20" s="106">
        <f>25094+2000+2000+700</f>
        <v>29794</v>
      </c>
    </row>
    <row r="21" spans="1:3" ht="76.5" customHeight="1" collapsed="1">
      <c r="A21" s="78" t="s">
        <v>483</v>
      </c>
      <c r="B21" s="79" t="s">
        <v>1</v>
      </c>
      <c r="C21" s="106">
        <f>6-5.85</f>
        <v>0.15000000000000036</v>
      </c>
    </row>
    <row r="22" spans="1:3" ht="69.75" customHeight="1" hidden="1" outlineLevel="1">
      <c r="A22" s="78" t="s">
        <v>484</v>
      </c>
      <c r="B22" s="79" t="s">
        <v>485</v>
      </c>
      <c r="C22" s="106">
        <v>0</v>
      </c>
    </row>
    <row r="23" spans="1:3" ht="29.25" customHeight="1" hidden="1" outlineLevel="1">
      <c r="A23" s="78" t="s">
        <v>486</v>
      </c>
      <c r="B23" s="79" t="s">
        <v>487</v>
      </c>
      <c r="C23" s="106">
        <v>0</v>
      </c>
    </row>
    <row r="24" spans="1:3" ht="153.75" customHeight="1" hidden="1" outlineLevel="1">
      <c r="A24" s="78" t="s">
        <v>4</v>
      </c>
      <c r="B24" s="79" t="s">
        <v>488</v>
      </c>
      <c r="C24" s="106">
        <v>0</v>
      </c>
    </row>
    <row r="25" spans="1:3" ht="0.75" customHeight="1" hidden="1" outlineLevel="1">
      <c r="A25" s="107" t="s">
        <v>2</v>
      </c>
      <c r="B25" s="108" t="s">
        <v>489</v>
      </c>
      <c r="C25" s="109">
        <v>0</v>
      </c>
    </row>
    <row r="26" spans="1:3" ht="25.5" customHeight="1" outlineLevel="1">
      <c r="A26" s="107" t="s">
        <v>490</v>
      </c>
      <c r="B26" s="108" t="s">
        <v>3</v>
      </c>
      <c r="C26" s="109">
        <v>19.11</v>
      </c>
    </row>
    <row r="27" spans="1:3" ht="21.75" customHeight="1" hidden="1" outlineLevel="1">
      <c r="A27" s="107" t="s">
        <v>491</v>
      </c>
      <c r="B27" s="108" t="s">
        <v>5</v>
      </c>
      <c r="C27" s="109">
        <v>0</v>
      </c>
    </row>
    <row r="28" spans="1:3" ht="14.25" customHeight="1" hidden="1" outlineLevel="1">
      <c r="A28" s="107" t="s">
        <v>492</v>
      </c>
      <c r="B28" s="108" t="s">
        <v>493</v>
      </c>
      <c r="C28" s="109">
        <v>0</v>
      </c>
    </row>
    <row r="29" spans="1:3" ht="17.25" customHeight="1" collapsed="1">
      <c r="A29" s="102" t="s">
        <v>429</v>
      </c>
      <c r="B29" s="102" t="s">
        <v>430</v>
      </c>
      <c r="C29" s="103">
        <f>C30</f>
        <v>131.2</v>
      </c>
    </row>
    <row r="30" spans="1:56" s="86" customFormat="1" ht="33" customHeight="1">
      <c r="A30" s="104" t="s">
        <v>427</v>
      </c>
      <c r="B30" s="75" t="s">
        <v>428</v>
      </c>
      <c r="C30" s="110">
        <f>C31+C33+C36</f>
        <v>131.2</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row>
    <row r="31" spans="1:255" s="117" customFormat="1" ht="38.25" customHeight="1">
      <c r="A31" s="87" t="s">
        <v>426</v>
      </c>
      <c r="B31" s="84" t="s">
        <v>431</v>
      </c>
      <c r="C31" s="114">
        <f>C32</f>
        <v>34.2</v>
      </c>
      <c r="D31" s="115"/>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c r="IT31" s="116"/>
      <c r="IU31" s="116"/>
    </row>
    <row r="32" spans="1:3" ht="36.75" customHeight="1" outlineLevel="1">
      <c r="A32" s="78" t="s">
        <v>425</v>
      </c>
      <c r="B32" s="79" t="s">
        <v>660</v>
      </c>
      <c r="C32" s="109">
        <f>8+4+20+2.2</f>
        <v>34.2</v>
      </c>
    </row>
    <row r="33" spans="1:255" s="117" customFormat="1" ht="38.25" customHeight="1">
      <c r="A33" s="87" t="s">
        <v>425</v>
      </c>
      <c r="B33" s="84" t="s">
        <v>632</v>
      </c>
      <c r="C33" s="114">
        <f>C34+C35</f>
        <v>14.000000000000004</v>
      </c>
      <c r="D33" s="115"/>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c r="HG33" s="116"/>
      <c r="HH33" s="116"/>
      <c r="HI33" s="116"/>
      <c r="HJ33" s="116"/>
      <c r="HK33" s="116"/>
      <c r="HL33" s="116"/>
      <c r="HM33" s="116"/>
      <c r="HN33" s="116"/>
      <c r="HO33" s="116"/>
      <c r="HP33" s="116"/>
      <c r="HQ33" s="116"/>
      <c r="HR33" s="116"/>
      <c r="HS33" s="116"/>
      <c r="HT33" s="116"/>
      <c r="HU33" s="116"/>
      <c r="HV33" s="116"/>
      <c r="HW33" s="116"/>
      <c r="HX33" s="116"/>
      <c r="HY33" s="116"/>
      <c r="HZ33" s="116"/>
      <c r="IA33" s="116"/>
      <c r="IB33" s="116"/>
      <c r="IC33" s="116"/>
      <c r="ID33" s="116"/>
      <c r="IE33" s="116"/>
      <c r="IF33" s="116"/>
      <c r="IG33" s="116"/>
      <c r="IH33" s="116"/>
      <c r="II33" s="116"/>
      <c r="IJ33" s="116"/>
      <c r="IK33" s="116"/>
      <c r="IL33" s="116"/>
      <c r="IM33" s="116"/>
      <c r="IN33" s="116"/>
      <c r="IO33" s="116"/>
      <c r="IP33" s="116"/>
      <c r="IQ33" s="116"/>
      <c r="IR33" s="116"/>
      <c r="IS33" s="116"/>
      <c r="IT33" s="116"/>
      <c r="IU33" s="116"/>
    </row>
    <row r="34" spans="1:3" ht="36" customHeight="1" outlineLevel="1">
      <c r="A34" s="78" t="s">
        <v>425</v>
      </c>
      <c r="B34" s="79" t="s">
        <v>631</v>
      </c>
      <c r="C34" s="109">
        <f>94.635-51.085-30</f>
        <v>13.550000000000004</v>
      </c>
    </row>
    <row r="35" spans="1:3" ht="45.75" customHeight="1" outlineLevel="1">
      <c r="A35" s="78" t="s">
        <v>634</v>
      </c>
      <c r="B35" s="79" t="s">
        <v>647</v>
      </c>
      <c r="C35" s="109">
        <v>0.45</v>
      </c>
    </row>
    <row r="36" spans="1:255" s="117" customFormat="1" ht="38.25" customHeight="1">
      <c r="A36" s="87" t="s">
        <v>646</v>
      </c>
      <c r="B36" s="84" t="s">
        <v>633</v>
      </c>
      <c r="C36" s="114">
        <v>83</v>
      </c>
      <c r="D36" s="115"/>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c r="HG36" s="116"/>
      <c r="HH36" s="116"/>
      <c r="HI36" s="116"/>
      <c r="HJ36" s="116"/>
      <c r="HK36" s="116"/>
      <c r="HL36" s="116"/>
      <c r="HM36" s="116"/>
      <c r="HN36" s="116"/>
      <c r="HO36" s="116"/>
      <c r="HP36" s="116"/>
      <c r="HQ36" s="116"/>
      <c r="HR36" s="116"/>
      <c r="HS36" s="116"/>
      <c r="HT36" s="116"/>
      <c r="HU36" s="116"/>
      <c r="HV36" s="116"/>
      <c r="HW36" s="116"/>
      <c r="HX36" s="116"/>
      <c r="HY36" s="116"/>
      <c r="HZ36" s="116"/>
      <c r="IA36" s="116"/>
      <c r="IB36" s="116"/>
      <c r="IC36" s="116"/>
      <c r="ID36" s="116"/>
      <c r="IE36" s="116"/>
      <c r="IF36" s="116"/>
      <c r="IG36" s="116"/>
      <c r="IH36" s="116"/>
      <c r="II36" s="116"/>
      <c r="IJ36" s="116"/>
      <c r="IK36" s="116"/>
      <c r="IL36" s="116"/>
      <c r="IM36" s="116"/>
      <c r="IN36" s="116"/>
      <c r="IO36" s="116"/>
      <c r="IP36" s="116"/>
      <c r="IQ36" s="116"/>
      <c r="IR36" s="116"/>
      <c r="IS36" s="116"/>
      <c r="IT36" s="116"/>
      <c r="IU36" s="116"/>
    </row>
    <row r="37" spans="1:3" ht="17.25" customHeight="1">
      <c r="A37" s="102" t="s">
        <v>6</v>
      </c>
      <c r="B37" s="81" t="s">
        <v>7</v>
      </c>
      <c r="C37" s="103">
        <f>C38+C44</f>
        <v>360.7</v>
      </c>
    </row>
    <row r="38" spans="1:56" s="86" customFormat="1" ht="17.25" customHeight="1">
      <c r="A38" s="104" t="s">
        <v>8</v>
      </c>
      <c r="B38" s="75" t="s">
        <v>9</v>
      </c>
      <c r="C38" s="110">
        <f>C39</f>
        <v>28.1</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row>
    <row r="39" spans="1:3" ht="36" customHeight="1">
      <c r="A39" s="78" t="s">
        <v>10</v>
      </c>
      <c r="B39" s="79" t="s">
        <v>11</v>
      </c>
      <c r="C39" s="106">
        <f>20+8.1</f>
        <v>28.1</v>
      </c>
    </row>
    <row r="40" spans="1:56" s="112" customFormat="1" ht="12.75" hidden="1">
      <c r="A40" s="111" t="s">
        <v>494</v>
      </c>
      <c r="B40" s="79" t="s">
        <v>495</v>
      </c>
      <c r="C40" s="106"/>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row>
    <row r="41" spans="1:56" s="112" customFormat="1" ht="12.75" hidden="1">
      <c r="A41" s="111" t="s">
        <v>496</v>
      </c>
      <c r="B41" s="79" t="s">
        <v>497</v>
      </c>
      <c r="C41" s="106"/>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row>
    <row r="42" spans="1:56" s="112" customFormat="1" ht="12.75" hidden="1">
      <c r="A42" s="111" t="s">
        <v>498</v>
      </c>
      <c r="B42" s="79" t="s">
        <v>499</v>
      </c>
      <c r="C42" s="10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row>
    <row r="43" spans="1:56" s="112" customFormat="1" ht="12.75" hidden="1">
      <c r="A43" s="111" t="s">
        <v>500</v>
      </c>
      <c r="B43" s="79" t="s">
        <v>501</v>
      </c>
      <c r="C43" s="10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row>
    <row r="44" spans="1:56" s="113" customFormat="1" ht="17.25" customHeight="1">
      <c r="A44" s="104" t="s">
        <v>12</v>
      </c>
      <c r="B44" s="75" t="s">
        <v>13</v>
      </c>
      <c r="C44" s="110">
        <f>C47+C45</f>
        <v>332.59999999999997</v>
      </c>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row>
    <row r="45" spans="1:255" s="117" customFormat="1" ht="38.25" customHeight="1">
      <c r="A45" s="87" t="s">
        <v>14</v>
      </c>
      <c r="B45" s="84" t="s">
        <v>15</v>
      </c>
      <c r="C45" s="114">
        <f>C46</f>
        <v>12.899999999999999</v>
      </c>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c r="HG45" s="116"/>
      <c r="HH45" s="116"/>
      <c r="HI45" s="116"/>
      <c r="HJ45" s="116"/>
      <c r="HK45" s="116"/>
      <c r="HL45" s="116"/>
      <c r="HM45" s="116"/>
      <c r="HN45" s="116"/>
      <c r="HO45" s="116"/>
      <c r="HP45" s="116"/>
      <c r="HQ45" s="116"/>
      <c r="HR45" s="116"/>
      <c r="HS45" s="116"/>
      <c r="HT45" s="116"/>
      <c r="HU45" s="116"/>
      <c r="HV45" s="116"/>
      <c r="HW45" s="116"/>
      <c r="HX45" s="116"/>
      <c r="HY45" s="116"/>
      <c r="HZ45" s="116"/>
      <c r="IA45" s="116"/>
      <c r="IB45" s="116"/>
      <c r="IC45" s="116"/>
      <c r="ID45" s="116"/>
      <c r="IE45" s="116"/>
      <c r="IF45" s="116"/>
      <c r="IG45" s="116"/>
      <c r="IH45" s="116"/>
      <c r="II45" s="116"/>
      <c r="IJ45" s="116"/>
      <c r="IK45" s="116"/>
      <c r="IL45" s="116"/>
      <c r="IM45" s="116"/>
      <c r="IN45" s="116"/>
      <c r="IO45" s="116"/>
      <c r="IP45" s="116"/>
      <c r="IQ45" s="116"/>
      <c r="IR45" s="116"/>
      <c r="IS45" s="116"/>
      <c r="IT45" s="116"/>
      <c r="IU45" s="116"/>
    </row>
    <row r="46" spans="1:56" s="112" customFormat="1" ht="61.5" customHeight="1">
      <c r="A46" s="78" t="s">
        <v>502</v>
      </c>
      <c r="B46" s="79" t="s">
        <v>359</v>
      </c>
      <c r="C46" s="106">
        <f>0.3+4+8.6</f>
        <v>12.899999999999999</v>
      </c>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row>
    <row r="47" spans="1:255" s="117" customFormat="1" ht="38.25" customHeight="1">
      <c r="A47" s="87" t="s">
        <v>360</v>
      </c>
      <c r="B47" s="84" t="s">
        <v>361</v>
      </c>
      <c r="C47" s="114">
        <f>C48</f>
        <v>319.7</v>
      </c>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c r="HG47" s="116"/>
      <c r="HH47" s="116"/>
      <c r="HI47" s="116"/>
      <c r="HJ47" s="116"/>
      <c r="HK47" s="116"/>
      <c r="HL47" s="116"/>
      <c r="HM47" s="116"/>
      <c r="HN47" s="116"/>
      <c r="HO47" s="116"/>
      <c r="HP47" s="116"/>
      <c r="HQ47" s="116"/>
      <c r="HR47" s="116"/>
      <c r="HS47" s="116"/>
      <c r="HT47" s="116"/>
      <c r="HU47" s="116"/>
      <c r="HV47" s="116"/>
      <c r="HW47" s="116"/>
      <c r="HX47" s="116"/>
      <c r="HY47" s="116"/>
      <c r="HZ47" s="116"/>
      <c r="IA47" s="116"/>
      <c r="IB47" s="116"/>
      <c r="IC47" s="116"/>
      <c r="ID47" s="116"/>
      <c r="IE47" s="116"/>
      <c r="IF47" s="116"/>
      <c r="IG47" s="116"/>
      <c r="IH47" s="116"/>
      <c r="II47" s="116"/>
      <c r="IJ47" s="116"/>
      <c r="IK47" s="116"/>
      <c r="IL47" s="116"/>
      <c r="IM47" s="116"/>
      <c r="IN47" s="116"/>
      <c r="IO47" s="116"/>
      <c r="IP47" s="116"/>
      <c r="IQ47" s="116"/>
      <c r="IR47" s="116"/>
      <c r="IS47" s="116"/>
      <c r="IT47" s="116"/>
      <c r="IU47" s="116"/>
    </row>
    <row r="48" spans="1:56" s="112" customFormat="1" ht="61.5" customHeight="1">
      <c r="A48" s="78" t="s">
        <v>362</v>
      </c>
      <c r="B48" s="79" t="s">
        <v>363</v>
      </c>
      <c r="C48" s="106">
        <f>199.7+120</f>
        <v>319.7</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row>
    <row r="49" spans="1:56" s="112" customFormat="1" ht="31.5" customHeight="1" outlineLevel="1">
      <c r="A49" s="102" t="s">
        <v>364</v>
      </c>
      <c r="B49" s="81" t="s">
        <v>503</v>
      </c>
      <c r="C49" s="121">
        <f>C50</f>
        <v>0.4</v>
      </c>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row>
    <row r="50" spans="1:56" s="77" customFormat="1" ht="57" customHeight="1">
      <c r="A50" s="83" t="s">
        <v>365</v>
      </c>
      <c r="B50" s="84" t="s">
        <v>504</v>
      </c>
      <c r="C50" s="118">
        <f>C51</f>
        <v>0.4</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row>
    <row r="51" spans="1:56" s="112" customFormat="1" ht="55.5" customHeight="1" outlineLevel="1">
      <c r="A51" s="89" t="s">
        <v>311</v>
      </c>
      <c r="B51" s="88" t="s">
        <v>366</v>
      </c>
      <c r="C51" s="124">
        <f>1-0.6</f>
        <v>0.4</v>
      </c>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row>
    <row r="52" spans="1:56" s="112" customFormat="1" ht="12.75">
      <c r="A52" s="119" t="s">
        <v>367</v>
      </c>
      <c r="B52" s="120"/>
      <c r="C52" s="103">
        <f>C60+C77+C97+C93+C146</f>
        <v>2168.64</v>
      </c>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row>
    <row r="53" spans="1:3" ht="25.5" hidden="1">
      <c r="A53" s="102" t="s">
        <v>368</v>
      </c>
      <c r="B53" s="81" t="s">
        <v>327</v>
      </c>
      <c r="C53" s="121"/>
    </row>
    <row r="54" spans="1:3" ht="25.5" customHeight="1" hidden="1" outlineLevel="1">
      <c r="A54" s="111" t="s">
        <v>505</v>
      </c>
      <c r="B54" s="79" t="s">
        <v>506</v>
      </c>
      <c r="C54" s="121"/>
    </row>
    <row r="55" spans="1:3" ht="44.25" customHeight="1" hidden="1" outlineLevel="1">
      <c r="A55" s="111" t="s">
        <v>507</v>
      </c>
      <c r="B55" s="79" t="s">
        <v>508</v>
      </c>
      <c r="C55" s="122"/>
    </row>
    <row r="56" spans="1:3" ht="27.75" customHeight="1" hidden="1" collapsed="1">
      <c r="A56" s="111" t="s">
        <v>509</v>
      </c>
      <c r="B56" s="79" t="s">
        <v>510</v>
      </c>
      <c r="C56" s="121"/>
    </row>
    <row r="57" spans="1:3" ht="17.25" customHeight="1" hidden="1">
      <c r="A57" s="111" t="s">
        <v>511</v>
      </c>
      <c r="B57" s="79" t="s">
        <v>512</v>
      </c>
      <c r="C57" s="122"/>
    </row>
    <row r="58" spans="1:3" ht="27.75" customHeight="1" hidden="1">
      <c r="A58" s="111" t="s">
        <v>513</v>
      </c>
      <c r="B58" s="79" t="s">
        <v>514</v>
      </c>
      <c r="C58" s="122"/>
    </row>
    <row r="59" spans="1:3" ht="27.75" customHeight="1" hidden="1">
      <c r="A59" s="78" t="s">
        <v>515</v>
      </c>
      <c r="B59" s="79" t="s">
        <v>516</v>
      </c>
      <c r="C59" s="122"/>
    </row>
    <row r="60" spans="1:56" s="72" customFormat="1" ht="63.75" customHeight="1">
      <c r="A60" s="123" t="s">
        <v>517</v>
      </c>
      <c r="B60" s="81" t="s">
        <v>369</v>
      </c>
      <c r="C60" s="103">
        <f>C61+C73+C75</f>
        <v>975.68</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row>
    <row r="61" spans="1:56" s="77" customFormat="1" ht="57" customHeight="1">
      <c r="A61" s="83" t="s">
        <v>370</v>
      </c>
      <c r="B61" s="84" t="s">
        <v>371</v>
      </c>
      <c r="C61" s="118">
        <f>C72</f>
        <v>576</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row>
    <row r="62" spans="1:3" ht="51" hidden="1">
      <c r="A62" s="78" t="s">
        <v>518</v>
      </c>
      <c r="B62" s="79" t="s">
        <v>519</v>
      </c>
      <c r="C62" s="124">
        <v>50</v>
      </c>
    </row>
    <row r="63" spans="1:3" ht="40.5" customHeight="1" hidden="1">
      <c r="A63" s="78" t="s">
        <v>520</v>
      </c>
      <c r="B63" s="79" t="s">
        <v>521</v>
      </c>
      <c r="C63" s="109"/>
    </row>
    <row r="64" spans="1:3" ht="51" customHeight="1" hidden="1">
      <c r="A64" s="78" t="s">
        <v>522</v>
      </c>
      <c r="B64" s="79" t="s">
        <v>373</v>
      </c>
      <c r="C64" s="109"/>
    </row>
    <row r="65" spans="1:3" ht="39" customHeight="1" hidden="1">
      <c r="A65" s="78"/>
      <c r="B65" s="79"/>
      <c r="C65" s="109"/>
    </row>
    <row r="66" spans="1:3" ht="42.75" customHeight="1" hidden="1">
      <c r="A66" s="78" t="s">
        <v>523</v>
      </c>
      <c r="B66" s="79" t="s">
        <v>56</v>
      </c>
      <c r="C66" s="109"/>
    </row>
    <row r="67" spans="1:56" s="72" customFormat="1" ht="21" customHeight="1" hidden="1">
      <c r="A67" s="102" t="s">
        <v>57</v>
      </c>
      <c r="B67" s="81" t="s">
        <v>58</v>
      </c>
      <c r="C67" s="12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1:3" ht="45" customHeight="1" hidden="1">
      <c r="A68" s="111" t="s">
        <v>524</v>
      </c>
      <c r="B68" s="79" t="s">
        <v>525</v>
      </c>
      <c r="C68" s="109"/>
    </row>
    <row r="69" spans="1:3" ht="45" customHeight="1" hidden="1">
      <c r="A69" s="78" t="s">
        <v>314</v>
      </c>
      <c r="B69" s="79" t="s">
        <v>59</v>
      </c>
      <c r="C69" s="109"/>
    </row>
    <row r="70" spans="1:3" ht="33" customHeight="1" hidden="1">
      <c r="A70" s="125" t="s">
        <v>526</v>
      </c>
      <c r="B70" s="80" t="s">
        <v>60</v>
      </c>
      <c r="C70" s="109"/>
    </row>
    <row r="71" spans="1:3" ht="56.25" customHeight="1" hidden="1">
      <c r="A71" s="89" t="s">
        <v>527</v>
      </c>
      <c r="B71" s="79" t="s">
        <v>61</v>
      </c>
      <c r="C71" s="109"/>
    </row>
    <row r="72" spans="1:3" ht="56.25" customHeight="1">
      <c r="A72" s="82" t="s">
        <v>312</v>
      </c>
      <c r="B72" s="79" t="s">
        <v>372</v>
      </c>
      <c r="C72" s="109">
        <f>280+100+196</f>
        <v>576</v>
      </c>
    </row>
    <row r="73" spans="1:56" s="77" customFormat="1" ht="57" customHeight="1">
      <c r="A73" s="83" t="s">
        <v>528</v>
      </c>
      <c r="B73" s="84" t="s">
        <v>529</v>
      </c>
      <c r="C73" s="118">
        <f>C74</f>
        <v>5.68</v>
      </c>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row>
    <row r="74" spans="1:3" ht="63.75" customHeight="1">
      <c r="A74" s="82" t="s">
        <v>313</v>
      </c>
      <c r="B74" s="79" t="s">
        <v>530</v>
      </c>
      <c r="C74" s="109">
        <f>5+0.68</f>
        <v>5.68</v>
      </c>
    </row>
    <row r="75" spans="1:56" s="77" customFormat="1" ht="57" customHeight="1">
      <c r="A75" s="83" t="s">
        <v>435</v>
      </c>
      <c r="B75" s="84" t="s">
        <v>434</v>
      </c>
      <c r="C75" s="118">
        <f>C76</f>
        <v>394</v>
      </c>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row>
    <row r="76" spans="1:3" ht="53.25" customHeight="1">
      <c r="A76" s="82" t="s">
        <v>433</v>
      </c>
      <c r="B76" s="79" t="s">
        <v>432</v>
      </c>
      <c r="C76" s="109">
        <f>250+183-39</f>
        <v>394</v>
      </c>
    </row>
    <row r="77" spans="1:56" s="86" customFormat="1" ht="55.5" customHeight="1" hidden="1" outlineLevel="1">
      <c r="A77" s="74" t="s">
        <v>531</v>
      </c>
      <c r="B77" s="75" t="s">
        <v>62</v>
      </c>
      <c r="C77" s="197">
        <f>C82</f>
        <v>0</v>
      </c>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row>
    <row r="78" spans="1:56" s="72" customFormat="1" ht="45" customHeight="1" hidden="1">
      <c r="A78" s="89" t="s">
        <v>315</v>
      </c>
      <c r="B78" s="88" t="s">
        <v>532</v>
      </c>
      <c r="C78" s="122"/>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row>
    <row r="79" spans="1:56" s="72" customFormat="1" ht="27" customHeight="1" hidden="1">
      <c r="A79" s="89" t="s">
        <v>316</v>
      </c>
      <c r="B79" s="88" t="s">
        <v>63</v>
      </c>
      <c r="C79" s="122"/>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row>
    <row r="80" spans="1:56" s="72" customFormat="1" ht="51.75" customHeight="1" hidden="1">
      <c r="A80" s="89" t="s">
        <v>317</v>
      </c>
      <c r="B80" s="88" t="s">
        <v>64</v>
      </c>
      <c r="C80" s="122">
        <v>0</v>
      </c>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row>
    <row r="81" spans="1:3" ht="18.75" customHeight="1" hidden="1">
      <c r="A81" s="78" t="s">
        <v>533</v>
      </c>
      <c r="B81" s="79" t="s">
        <v>534</v>
      </c>
      <c r="C81" s="109">
        <v>0</v>
      </c>
    </row>
    <row r="82" spans="1:56" s="77" customFormat="1" ht="63.75" hidden="1">
      <c r="A82" s="87" t="s">
        <v>535</v>
      </c>
      <c r="B82" s="84" t="s">
        <v>536</v>
      </c>
      <c r="C82" s="126">
        <f>C83</f>
        <v>0</v>
      </c>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row>
    <row r="83" spans="1:3" ht="54" customHeight="1" hidden="1">
      <c r="A83" s="78" t="s">
        <v>318</v>
      </c>
      <c r="B83" s="79" t="s">
        <v>65</v>
      </c>
      <c r="C83" s="109">
        <f>250-250</f>
        <v>0</v>
      </c>
    </row>
    <row r="84" spans="1:3" ht="43.5" customHeight="1" hidden="1" outlineLevel="1">
      <c r="A84" s="81" t="s">
        <v>436</v>
      </c>
      <c r="B84" s="81" t="s">
        <v>437</v>
      </c>
      <c r="C84" s="121"/>
    </row>
    <row r="85" spans="1:3" ht="39.75" customHeight="1" hidden="1" outlineLevel="1">
      <c r="A85" s="111" t="s">
        <v>537</v>
      </c>
      <c r="B85" s="79" t="s">
        <v>538</v>
      </c>
      <c r="C85" s="109"/>
    </row>
    <row r="86" spans="1:3" ht="41.25" customHeight="1" hidden="1" outlineLevel="1">
      <c r="A86" s="111" t="s">
        <v>438</v>
      </c>
      <c r="B86" s="79" t="s">
        <v>439</v>
      </c>
      <c r="C86" s="109"/>
    </row>
    <row r="87" spans="1:3" ht="42" customHeight="1" hidden="1" outlineLevel="1">
      <c r="A87" s="81" t="s">
        <v>440</v>
      </c>
      <c r="B87" s="81" t="s">
        <v>441</v>
      </c>
      <c r="C87" s="121"/>
    </row>
    <row r="88" spans="1:56" s="72" customFormat="1" ht="38.25" customHeight="1" hidden="1" outlineLevel="1">
      <c r="A88" s="102" t="s">
        <v>539</v>
      </c>
      <c r="B88" s="81" t="s">
        <v>540</v>
      </c>
      <c r="C88" s="12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row>
    <row r="89" spans="1:3" ht="36.75" customHeight="1" hidden="1" outlineLevel="1">
      <c r="A89" s="111" t="s">
        <v>541</v>
      </c>
      <c r="B89" s="79" t="s">
        <v>542</v>
      </c>
      <c r="C89" s="109"/>
    </row>
    <row r="90" spans="1:56" s="72" customFormat="1" ht="40.5" customHeight="1" hidden="1" outlineLevel="1">
      <c r="A90" s="102" t="s">
        <v>543</v>
      </c>
      <c r="B90" s="81" t="s">
        <v>544</v>
      </c>
      <c r="C90" s="12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row>
    <row r="91" spans="1:3" ht="40.5" customHeight="1" hidden="1" outlineLevel="1">
      <c r="A91" s="111" t="s">
        <v>442</v>
      </c>
      <c r="B91" s="79" t="s">
        <v>443</v>
      </c>
      <c r="C91" s="109"/>
    </row>
    <row r="92" spans="1:3" ht="39" customHeight="1" hidden="1" outlineLevel="1">
      <c r="A92" s="127" t="s">
        <v>545</v>
      </c>
      <c r="B92" s="88" t="s">
        <v>546</v>
      </c>
      <c r="C92" s="122"/>
    </row>
    <row r="93" spans="1:3" ht="30.75" customHeight="1" outlineLevel="1">
      <c r="A93" s="128" t="s">
        <v>440</v>
      </c>
      <c r="B93" s="80" t="s">
        <v>441</v>
      </c>
      <c r="C93" s="129">
        <f>C94</f>
        <v>176.23000000000002</v>
      </c>
    </row>
    <row r="94" spans="1:56" s="86" customFormat="1" ht="34.5" customHeight="1" outlineLevel="1">
      <c r="A94" s="74" t="s">
        <v>547</v>
      </c>
      <c r="B94" s="75" t="s">
        <v>548</v>
      </c>
      <c r="C94" s="197">
        <f>C95</f>
        <v>176.23000000000002</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row>
    <row r="95" spans="1:56" s="77" customFormat="1" ht="24.75" customHeight="1">
      <c r="A95" s="87" t="s">
        <v>549</v>
      </c>
      <c r="B95" s="84" t="s">
        <v>550</v>
      </c>
      <c r="C95" s="126">
        <f>C96</f>
        <v>176.23000000000002</v>
      </c>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row>
    <row r="96" spans="1:3" ht="24" customHeight="1" outlineLevel="1">
      <c r="A96" s="127" t="s">
        <v>319</v>
      </c>
      <c r="B96" s="88" t="s">
        <v>444</v>
      </c>
      <c r="C96" s="122">
        <f>110+66.23</f>
        <v>176.23000000000002</v>
      </c>
    </row>
    <row r="97" spans="1:3" ht="23.25" customHeight="1">
      <c r="A97" s="128" t="s">
        <v>445</v>
      </c>
      <c r="B97" s="80" t="s">
        <v>446</v>
      </c>
      <c r="C97" s="129">
        <f>C101</f>
        <v>540.5300000000002</v>
      </c>
    </row>
    <row r="98" spans="1:3" ht="17.25" customHeight="1" hidden="1" outlineLevel="1">
      <c r="A98" s="102" t="s">
        <v>447</v>
      </c>
      <c r="B98" s="81" t="s">
        <v>551</v>
      </c>
      <c r="C98" s="121"/>
    </row>
    <row r="99" spans="1:3" ht="32.25" customHeight="1" hidden="1" outlineLevel="1">
      <c r="A99" s="111" t="s">
        <v>448</v>
      </c>
      <c r="B99" s="79" t="s">
        <v>449</v>
      </c>
      <c r="C99" s="121"/>
    </row>
    <row r="100" spans="1:3" ht="28.5" customHeight="1" hidden="1" outlineLevel="1">
      <c r="A100" s="111" t="s">
        <v>320</v>
      </c>
      <c r="B100" s="79" t="s">
        <v>450</v>
      </c>
      <c r="C100" s="109"/>
    </row>
    <row r="101" spans="1:56" s="86" customFormat="1" ht="55.5" customHeight="1" outlineLevel="1">
      <c r="A101" s="74" t="s">
        <v>451</v>
      </c>
      <c r="B101" s="75" t="s">
        <v>452</v>
      </c>
      <c r="C101" s="197">
        <f>C104</f>
        <v>540.5300000000002</v>
      </c>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row>
    <row r="102" spans="1:3" ht="53.25" customHeight="1" hidden="1" outlineLevel="1">
      <c r="A102" s="78" t="s">
        <v>552</v>
      </c>
      <c r="B102" s="79" t="s">
        <v>553</v>
      </c>
      <c r="C102" s="109"/>
    </row>
    <row r="103" spans="1:3" ht="48" customHeight="1" hidden="1" outlineLevel="1">
      <c r="A103" s="78" t="s">
        <v>554</v>
      </c>
      <c r="B103" s="79" t="s">
        <v>555</v>
      </c>
      <c r="C103" s="109"/>
    </row>
    <row r="104" spans="1:3" ht="68.25" customHeight="1" outlineLevel="1">
      <c r="A104" s="78" t="s">
        <v>556</v>
      </c>
      <c r="B104" s="79" t="s">
        <v>453</v>
      </c>
      <c r="C104" s="109">
        <f>3100-2559.47</f>
        <v>540.5300000000002</v>
      </c>
    </row>
    <row r="105" spans="1:3" ht="25.5" hidden="1" outlineLevel="1">
      <c r="A105" s="78" t="s">
        <v>557</v>
      </c>
      <c r="B105" s="79" t="s">
        <v>558</v>
      </c>
      <c r="C105" s="109"/>
    </row>
    <row r="106" spans="1:3" ht="63" customHeight="1" hidden="1" outlineLevel="1">
      <c r="A106" s="78" t="s">
        <v>559</v>
      </c>
      <c r="B106" s="79" t="s">
        <v>560</v>
      </c>
      <c r="C106" s="109"/>
    </row>
    <row r="107" spans="1:3" ht="41.25" customHeight="1" hidden="1" outlineLevel="1">
      <c r="A107" s="78" t="s">
        <v>561</v>
      </c>
      <c r="B107" s="79" t="s">
        <v>454</v>
      </c>
      <c r="C107" s="109"/>
    </row>
    <row r="108" spans="1:3" ht="42" customHeight="1" hidden="1" outlineLevel="1">
      <c r="A108" s="78" t="s">
        <v>562</v>
      </c>
      <c r="B108" s="79" t="s">
        <v>455</v>
      </c>
      <c r="C108" s="109"/>
    </row>
    <row r="109" spans="1:3" ht="25.5" hidden="1" outlineLevel="1">
      <c r="A109" s="111" t="s">
        <v>456</v>
      </c>
      <c r="B109" s="79" t="s">
        <v>457</v>
      </c>
      <c r="C109" s="109"/>
    </row>
    <row r="110" spans="1:3" ht="28.5" customHeight="1" hidden="1" outlineLevel="1">
      <c r="A110" s="125" t="s">
        <v>563</v>
      </c>
      <c r="B110" s="80" t="s">
        <v>458</v>
      </c>
      <c r="C110" s="109"/>
    </row>
    <row r="111" spans="1:3" ht="29.25" customHeight="1" hidden="1" outlineLevel="1">
      <c r="A111" s="78" t="s">
        <v>459</v>
      </c>
      <c r="B111" s="79" t="s">
        <v>564</v>
      </c>
      <c r="C111" s="109"/>
    </row>
    <row r="112" spans="1:3" ht="36.75" customHeight="1" hidden="1" outlineLevel="1">
      <c r="A112" s="78" t="s">
        <v>565</v>
      </c>
      <c r="B112" s="79" t="s">
        <v>460</v>
      </c>
      <c r="C112" s="109"/>
    </row>
    <row r="113" spans="1:56" s="72" customFormat="1" ht="17.25" customHeight="1" hidden="1" outlineLevel="1">
      <c r="A113" s="102" t="s">
        <v>566</v>
      </c>
      <c r="B113" s="81" t="s">
        <v>567</v>
      </c>
      <c r="C113" s="12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row>
    <row r="114" spans="1:3" ht="25.5" hidden="1" outlineLevel="1">
      <c r="A114" s="111" t="s">
        <v>568</v>
      </c>
      <c r="B114" s="79" t="s">
        <v>569</v>
      </c>
      <c r="C114" s="109"/>
    </row>
    <row r="115" spans="1:3" ht="25.5" hidden="1" outlineLevel="1">
      <c r="A115" s="111" t="s">
        <v>570</v>
      </c>
      <c r="B115" s="79" t="s">
        <v>571</v>
      </c>
      <c r="C115" s="109"/>
    </row>
    <row r="116" spans="1:3" ht="12.75" hidden="1" outlineLevel="1">
      <c r="A116" s="81" t="s">
        <v>461</v>
      </c>
      <c r="B116" s="81" t="s">
        <v>572</v>
      </c>
      <c r="C116" s="121"/>
    </row>
    <row r="117" spans="1:3" ht="28.5" customHeight="1" hidden="1" outlineLevel="2">
      <c r="A117" s="78" t="s">
        <v>573</v>
      </c>
      <c r="B117" s="79" t="s">
        <v>574</v>
      </c>
      <c r="C117" s="109"/>
    </row>
    <row r="118" spans="1:3" ht="56.25" customHeight="1" hidden="1" outlineLevel="2">
      <c r="A118" s="78" t="s">
        <v>575</v>
      </c>
      <c r="B118" s="79" t="s">
        <v>576</v>
      </c>
      <c r="C118" s="109"/>
    </row>
    <row r="119" spans="1:3" ht="43.5" customHeight="1" hidden="1" outlineLevel="2">
      <c r="A119" s="78" t="s">
        <v>577</v>
      </c>
      <c r="B119" s="79" t="s">
        <v>578</v>
      </c>
      <c r="C119" s="124"/>
    </row>
    <row r="120" spans="1:3" ht="47.25" customHeight="1" hidden="1" outlineLevel="2">
      <c r="A120" s="78" t="s">
        <v>579</v>
      </c>
      <c r="B120" s="79" t="s">
        <v>580</v>
      </c>
      <c r="C120" s="106"/>
    </row>
    <row r="121" spans="1:3" ht="46.5" customHeight="1" hidden="1" outlineLevel="2">
      <c r="A121" s="78" t="s">
        <v>581</v>
      </c>
      <c r="B121" s="79" t="s">
        <v>582</v>
      </c>
      <c r="C121" s="106"/>
    </row>
    <row r="122" spans="1:3" ht="35.25" customHeight="1" hidden="1" outlineLevel="2">
      <c r="A122" s="78" t="s">
        <v>583</v>
      </c>
      <c r="B122" s="79" t="s">
        <v>584</v>
      </c>
      <c r="C122" s="106"/>
    </row>
    <row r="123" spans="1:3" ht="31.5" customHeight="1" hidden="1" outlineLevel="2">
      <c r="A123" s="78" t="s">
        <v>463</v>
      </c>
      <c r="B123" s="79" t="s">
        <v>464</v>
      </c>
      <c r="C123" s="106"/>
    </row>
    <row r="124" spans="1:3" ht="42" customHeight="1" hidden="1" outlineLevel="2">
      <c r="A124" s="78" t="s">
        <v>585</v>
      </c>
      <c r="B124" s="79" t="s">
        <v>586</v>
      </c>
      <c r="C124" s="106"/>
    </row>
    <row r="125" spans="1:3" ht="44.25" customHeight="1" hidden="1" outlineLevel="2">
      <c r="A125" s="78" t="s">
        <v>587</v>
      </c>
      <c r="B125" s="79" t="s">
        <v>588</v>
      </c>
      <c r="C125" s="106"/>
    </row>
    <row r="126" spans="1:3" ht="44.25" customHeight="1" hidden="1" outlineLevel="2">
      <c r="A126" s="78" t="s">
        <v>589</v>
      </c>
      <c r="B126" s="79" t="s">
        <v>590</v>
      </c>
      <c r="C126" s="106"/>
    </row>
    <row r="127" spans="1:3" ht="35.25" customHeight="1" hidden="1" outlineLevel="2">
      <c r="A127" s="78" t="s">
        <v>591</v>
      </c>
      <c r="B127" s="79" t="s">
        <v>592</v>
      </c>
      <c r="C127" s="106"/>
    </row>
    <row r="128" spans="1:3" ht="35.25" customHeight="1" hidden="1" outlineLevel="2">
      <c r="A128" s="78" t="s">
        <v>593</v>
      </c>
      <c r="B128" s="79" t="s">
        <v>594</v>
      </c>
      <c r="C128" s="106"/>
    </row>
    <row r="129" spans="1:3" ht="35.25" customHeight="1" hidden="1" outlineLevel="2">
      <c r="A129" s="78" t="s">
        <v>595</v>
      </c>
      <c r="B129" s="79" t="s">
        <v>596</v>
      </c>
      <c r="C129" s="106"/>
    </row>
    <row r="130" spans="1:3" ht="27" customHeight="1" hidden="1" outlineLevel="2">
      <c r="A130" s="78" t="s">
        <v>597</v>
      </c>
      <c r="B130" s="79" t="s">
        <v>598</v>
      </c>
      <c r="C130" s="106"/>
    </row>
    <row r="131" spans="1:3" ht="36" customHeight="1" hidden="1" outlineLevel="2">
      <c r="A131" s="78" t="s">
        <v>599</v>
      </c>
      <c r="B131" s="79" t="s">
        <v>600</v>
      </c>
      <c r="C131" s="106"/>
    </row>
    <row r="132" spans="1:3" ht="36" customHeight="1" hidden="1" outlineLevel="2">
      <c r="A132" s="78" t="s">
        <v>601</v>
      </c>
      <c r="B132" s="79" t="s">
        <v>602</v>
      </c>
      <c r="C132" s="106"/>
    </row>
    <row r="133" spans="1:3" ht="45" customHeight="1" hidden="1" outlineLevel="2">
      <c r="A133" s="78" t="s">
        <v>603</v>
      </c>
      <c r="B133" s="79" t="s">
        <v>604</v>
      </c>
      <c r="C133" s="106"/>
    </row>
    <row r="134" spans="1:3" ht="32.25" customHeight="1" hidden="1" outlineLevel="2">
      <c r="A134" s="78" t="s">
        <v>605</v>
      </c>
      <c r="B134" s="79" t="s">
        <v>606</v>
      </c>
      <c r="C134" s="106"/>
    </row>
    <row r="135" spans="1:3" ht="42" customHeight="1" hidden="1" outlineLevel="2">
      <c r="A135" s="78" t="s">
        <v>607</v>
      </c>
      <c r="B135" s="79" t="s">
        <v>608</v>
      </c>
      <c r="C135" s="106"/>
    </row>
    <row r="136" spans="1:3" ht="30" customHeight="1" hidden="1" outlineLevel="2">
      <c r="A136" s="78" t="s">
        <v>609</v>
      </c>
      <c r="B136" s="79" t="s">
        <v>610</v>
      </c>
      <c r="C136" s="106"/>
    </row>
    <row r="137" spans="1:56" s="131" customFormat="1" ht="25.5" hidden="1" outlineLevel="2">
      <c r="A137" s="78" t="s">
        <v>611</v>
      </c>
      <c r="B137" s="79" t="s">
        <v>612</v>
      </c>
      <c r="C137" s="106"/>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130"/>
      <c r="BA137" s="130"/>
      <c r="BB137" s="130"/>
      <c r="BC137" s="130"/>
      <c r="BD137" s="130"/>
    </row>
    <row r="138" spans="1:3" ht="50.25" customHeight="1" hidden="1" outlineLevel="2">
      <c r="A138" s="78" t="s">
        <v>16</v>
      </c>
      <c r="B138" s="79" t="s">
        <v>17</v>
      </c>
      <c r="C138" s="106"/>
    </row>
    <row r="139" spans="1:3" ht="38.25" customHeight="1" hidden="1" outlineLevel="2">
      <c r="A139" s="78" t="s">
        <v>18</v>
      </c>
      <c r="B139" s="79" t="s">
        <v>19</v>
      </c>
      <c r="C139" s="106"/>
    </row>
    <row r="140" spans="1:3" ht="42.75" customHeight="1" hidden="1" outlineLevel="2">
      <c r="A140" s="78" t="s">
        <v>20</v>
      </c>
      <c r="B140" s="79" t="s">
        <v>21</v>
      </c>
      <c r="C140" s="106"/>
    </row>
    <row r="141" spans="1:3" ht="42.75" customHeight="1" hidden="1" outlineLevel="2">
      <c r="A141" s="78" t="s">
        <v>321</v>
      </c>
      <c r="B141" s="79" t="s">
        <v>465</v>
      </c>
      <c r="C141" s="106"/>
    </row>
    <row r="142" spans="1:56" s="131" customFormat="1" ht="25.5" hidden="1" outlineLevel="1">
      <c r="A142" s="78" t="s">
        <v>466</v>
      </c>
      <c r="B142" s="79" t="s">
        <v>467</v>
      </c>
      <c r="C142" s="106"/>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c r="AW142" s="130"/>
      <c r="AX142" s="130"/>
      <c r="AY142" s="130"/>
      <c r="AZ142" s="130"/>
      <c r="BA142" s="130"/>
      <c r="BB142" s="130"/>
      <c r="BC142" s="130"/>
      <c r="BD142" s="130"/>
    </row>
    <row r="143" spans="1:3" ht="29.25" customHeight="1" hidden="1" outlineLevel="1">
      <c r="A143" s="78" t="s">
        <v>22</v>
      </c>
      <c r="B143" s="79" t="s">
        <v>23</v>
      </c>
      <c r="C143" s="106"/>
    </row>
    <row r="144" spans="1:56" s="72" customFormat="1" ht="21.75" customHeight="1" hidden="1" outlineLevel="1">
      <c r="A144" s="78" t="s">
        <v>323</v>
      </c>
      <c r="B144" s="79" t="s">
        <v>322</v>
      </c>
      <c r="C144" s="106"/>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row>
    <row r="145" spans="1:56" s="72" customFormat="1" ht="18" customHeight="1" hidden="1" outlineLevel="1">
      <c r="A145" s="78"/>
      <c r="B145" s="79"/>
      <c r="C145" s="106"/>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row>
    <row r="146" spans="1:3" ht="23.25" customHeight="1" collapsed="1">
      <c r="A146" s="128" t="s">
        <v>461</v>
      </c>
      <c r="B146" s="80" t="s">
        <v>462</v>
      </c>
      <c r="C146" s="129">
        <f>C147</f>
        <v>476.2</v>
      </c>
    </row>
    <row r="147" spans="1:56" s="86" customFormat="1" ht="40.5" customHeight="1" outlineLevel="1">
      <c r="A147" s="104" t="s">
        <v>24</v>
      </c>
      <c r="B147" s="75" t="s">
        <v>25</v>
      </c>
      <c r="C147" s="197">
        <f>C148</f>
        <v>476.2</v>
      </c>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row>
    <row r="148" spans="1:56" s="72" customFormat="1" ht="24.75" customHeight="1" outlineLevel="1">
      <c r="A148" s="78" t="s">
        <v>26</v>
      </c>
      <c r="B148" s="79" t="s">
        <v>322</v>
      </c>
      <c r="C148" s="106">
        <f>700-400+176.2</f>
        <v>476.2</v>
      </c>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row>
    <row r="149" spans="1:11" ht="30" customHeight="1" hidden="1">
      <c r="A149" s="102" t="s">
        <v>468</v>
      </c>
      <c r="B149" s="81" t="s">
        <v>469</v>
      </c>
      <c r="C149" s="129">
        <v>0</v>
      </c>
      <c r="D149" s="90"/>
      <c r="E149" s="90"/>
      <c r="F149" s="90"/>
      <c r="G149" s="90"/>
      <c r="H149" s="90"/>
      <c r="I149" s="90"/>
      <c r="J149" s="90"/>
      <c r="K149" s="90"/>
    </row>
    <row r="150" spans="1:56" s="86" customFormat="1" ht="36" customHeight="1" hidden="1" outlineLevel="1">
      <c r="A150" s="74" t="s">
        <v>324</v>
      </c>
      <c r="B150" s="75" t="s">
        <v>470</v>
      </c>
      <c r="C150" s="197">
        <v>0</v>
      </c>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row>
    <row r="151" spans="1:3" s="67" customFormat="1" ht="23.25" customHeight="1" hidden="1">
      <c r="A151" s="111" t="s">
        <v>27</v>
      </c>
      <c r="B151" s="79" t="s">
        <v>471</v>
      </c>
      <c r="C151" s="109">
        <v>0</v>
      </c>
    </row>
    <row r="152" spans="1:56" s="134" customFormat="1" ht="25.5" outlineLevel="1">
      <c r="A152" s="132" t="s">
        <v>28</v>
      </c>
      <c r="B152" s="133" t="s">
        <v>29</v>
      </c>
      <c r="C152" s="129">
        <f>C153+C156+C170</f>
        <v>34027.49745</v>
      </c>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row>
    <row r="153" spans="1:56" s="77" customFormat="1" ht="26.25" customHeight="1">
      <c r="A153" s="74" t="s">
        <v>30</v>
      </c>
      <c r="B153" s="135" t="s">
        <v>31</v>
      </c>
      <c r="C153" s="136">
        <f>C154</f>
        <v>11756.671</v>
      </c>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row>
    <row r="154" spans="1:56" s="77" customFormat="1" ht="16.5" customHeight="1">
      <c r="A154" s="137" t="s">
        <v>32</v>
      </c>
      <c r="B154" s="135" t="s">
        <v>33</v>
      </c>
      <c r="C154" s="138">
        <f>C155</f>
        <v>11756.671</v>
      </c>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row>
    <row r="155" spans="1:3" ht="12.75">
      <c r="A155" s="139" t="s">
        <v>325</v>
      </c>
      <c r="B155" s="140" t="s">
        <v>34</v>
      </c>
      <c r="C155" s="141">
        <v>11756.671</v>
      </c>
    </row>
    <row r="156" spans="1:56" s="77" customFormat="1" ht="32.25" customHeight="1">
      <c r="A156" s="142" t="s">
        <v>35</v>
      </c>
      <c r="B156" s="135" t="s">
        <v>36</v>
      </c>
      <c r="C156" s="136">
        <f>C159+C157</f>
        <v>22102.226450000002</v>
      </c>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row>
    <row r="157" spans="1:56" s="77" customFormat="1" ht="26.25" customHeight="1">
      <c r="A157" s="143" t="s">
        <v>637</v>
      </c>
      <c r="B157" s="135" t="s">
        <v>638</v>
      </c>
      <c r="C157" s="138">
        <f>C158</f>
        <v>9753.86</v>
      </c>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row>
    <row r="158" spans="1:3" s="144" customFormat="1" ht="32.25" customHeight="1">
      <c r="A158" s="144" t="s">
        <v>636</v>
      </c>
      <c r="B158" s="140" t="s">
        <v>635</v>
      </c>
      <c r="C158" s="141">
        <f>7430.3+2323.56</f>
        <v>9753.86</v>
      </c>
    </row>
    <row r="159" spans="1:56" s="77" customFormat="1" ht="25.5" customHeight="1">
      <c r="A159" s="143" t="s">
        <v>37</v>
      </c>
      <c r="B159" s="135" t="s">
        <v>38</v>
      </c>
      <c r="C159" s="138">
        <f>C160+C161+C167+C162+C163+C165+C166+C164</f>
        <v>12348.36645</v>
      </c>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row>
    <row r="160" spans="1:3" ht="48.75" customHeight="1" hidden="1">
      <c r="A160" s="144" t="s">
        <v>614</v>
      </c>
      <c r="B160" s="140" t="s">
        <v>39</v>
      </c>
      <c r="C160" s="141">
        <f>7430.3+2323.56-7430.3-2323.56</f>
        <v>0</v>
      </c>
    </row>
    <row r="161" spans="1:3" ht="58.5" customHeight="1" hidden="1">
      <c r="A161" s="144" t="s">
        <v>40</v>
      </c>
      <c r="B161" s="140" t="s">
        <v>39</v>
      </c>
      <c r="C161" s="141">
        <v>0</v>
      </c>
    </row>
    <row r="162" spans="1:3" ht="39" customHeight="1" hidden="1">
      <c r="A162" s="144" t="s">
        <v>282</v>
      </c>
      <c r="B162" s="140" t="s">
        <v>39</v>
      </c>
      <c r="C162" s="141">
        <v>0</v>
      </c>
    </row>
    <row r="163" spans="1:3" ht="40.5" customHeight="1" hidden="1">
      <c r="A163" s="144" t="s">
        <v>281</v>
      </c>
      <c r="B163" s="140" t="s">
        <v>39</v>
      </c>
      <c r="C163" s="141">
        <v>0</v>
      </c>
    </row>
    <row r="164" spans="1:3" ht="58.5" customHeight="1">
      <c r="A164" s="144" t="s">
        <v>640</v>
      </c>
      <c r="B164" s="140" t="s">
        <v>39</v>
      </c>
      <c r="C164" s="141">
        <v>1250</v>
      </c>
    </row>
    <row r="165" spans="1:3" ht="39" customHeight="1">
      <c r="A165" s="144" t="s">
        <v>41</v>
      </c>
      <c r="B165" s="140" t="s">
        <v>39</v>
      </c>
      <c r="C165" s="141">
        <v>11.4</v>
      </c>
    </row>
    <row r="166" spans="1:3" ht="2.25" customHeight="1" hidden="1">
      <c r="A166" s="144" t="s">
        <v>286</v>
      </c>
      <c r="B166" s="140" t="s">
        <v>39</v>
      </c>
      <c r="C166" s="141">
        <v>0</v>
      </c>
    </row>
    <row r="167" spans="1:3" ht="37.5" customHeight="1">
      <c r="A167" s="144" t="s">
        <v>613</v>
      </c>
      <c r="B167" s="140" t="s">
        <v>39</v>
      </c>
      <c r="C167" s="141">
        <f>4564+6522.96645</f>
        <v>11086.96645</v>
      </c>
    </row>
    <row r="168" spans="1:3" ht="39" customHeight="1" hidden="1">
      <c r="A168" s="144" t="s">
        <v>42</v>
      </c>
      <c r="B168" s="140" t="s">
        <v>39</v>
      </c>
      <c r="C168" s="141"/>
    </row>
    <row r="169" spans="1:3" ht="36.75" customHeight="1" hidden="1">
      <c r="A169" s="144" t="s">
        <v>43</v>
      </c>
      <c r="B169" s="140" t="s">
        <v>39</v>
      </c>
      <c r="C169" s="141"/>
    </row>
    <row r="170" spans="1:3" ht="33.75" customHeight="1">
      <c r="A170" s="145" t="s">
        <v>44</v>
      </c>
      <c r="B170" s="140" t="s">
        <v>45</v>
      </c>
      <c r="C170" s="146">
        <f>C171+C173</f>
        <v>168.6</v>
      </c>
    </row>
    <row r="171" spans="1:3" ht="35.25" customHeight="1">
      <c r="A171" s="144" t="s">
        <v>46</v>
      </c>
      <c r="B171" s="140" t="s">
        <v>47</v>
      </c>
      <c r="C171" s="141">
        <f>C172</f>
        <v>164.6</v>
      </c>
    </row>
    <row r="172" spans="1:3" ht="30.75" customHeight="1">
      <c r="A172" s="144" t="s">
        <v>48</v>
      </c>
      <c r="B172" s="140" t="s">
        <v>49</v>
      </c>
      <c r="C172" s="141">
        <f>164+0.6</f>
        <v>164.6</v>
      </c>
    </row>
    <row r="173" spans="1:3" ht="18.75" customHeight="1">
      <c r="A173" s="144" t="s">
        <v>50</v>
      </c>
      <c r="B173" s="140" t="s">
        <v>51</v>
      </c>
      <c r="C173" s="141">
        <f>C174</f>
        <v>4</v>
      </c>
    </row>
    <row r="174" spans="1:3" ht="14.25" customHeight="1">
      <c r="A174" s="144" t="s">
        <v>326</v>
      </c>
      <c r="B174" s="140" t="s">
        <v>52</v>
      </c>
      <c r="C174" s="141">
        <v>4</v>
      </c>
    </row>
    <row r="175" spans="1:3" ht="16.5" customHeight="1">
      <c r="A175" s="147" t="s">
        <v>53</v>
      </c>
      <c r="B175" s="140"/>
      <c r="C175" s="146">
        <f>C15+C152</f>
        <v>66501.69745</v>
      </c>
    </row>
    <row r="176" spans="1:3" ht="16.5" customHeight="1">
      <c r="A176" s="147" t="s">
        <v>54</v>
      </c>
      <c r="B176" s="140"/>
      <c r="C176" s="146">
        <f>C175-C170</f>
        <v>66333.09745</v>
      </c>
    </row>
    <row r="178" ht="12.75">
      <c r="A178" s="67"/>
    </row>
    <row r="179" ht="12.75">
      <c r="A179" s="67"/>
    </row>
    <row r="180" ht="12.75">
      <c r="A180" s="67"/>
    </row>
    <row r="181" spans="1:3" ht="12.75">
      <c r="A181" s="67"/>
      <c r="C181" s="206"/>
    </row>
    <row r="182" ht="12.75">
      <c r="A182" s="67"/>
    </row>
    <row r="183" ht="12.75">
      <c r="A183" s="67"/>
    </row>
    <row r="184" ht="12.75">
      <c r="A184" s="67"/>
    </row>
    <row r="185" ht="12.75">
      <c r="A185" s="67"/>
    </row>
    <row r="186" spans="1:3" ht="12.75">
      <c r="A186" s="67"/>
      <c r="B186" s="149"/>
      <c r="C186" s="67"/>
    </row>
    <row r="187" spans="1:3" ht="12.75">
      <c r="A187" s="67"/>
      <c r="B187" s="149"/>
      <c r="C187" s="67"/>
    </row>
    <row r="188" spans="1:3" ht="12.75">
      <c r="A188" s="67"/>
      <c r="B188" s="149"/>
      <c r="C188" s="67"/>
    </row>
    <row r="189" spans="1:3" ht="12.75">
      <c r="A189" s="67"/>
      <c r="B189" s="149"/>
      <c r="C189" s="67"/>
    </row>
    <row r="190" spans="1:3" ht="12.75">
      <c r="A190" s="67"/>
      <c r="B190" s="149"/>
      <c r="C190" s="67"/>
    </row>
    <row r="191" spans="1:3" ht="12.75">
      <c r="A191" s="67"/>
      <c r="B191" s="149"/>
      <c r="C191" s="67"/>
    </row>
    <row r="192" spans="1:3" ht="12.75">
      <c r="A192" s="67"/>
      <c r="B192" s="149"/>
      <c r="C192" s="67"/>
    </row>
    <row r="193" spans="1:3" ht="12.75">
      <c r="A193" s="67"/>
      <c r="B193" s="149"/>
      <c r="C193" s="67"/>
    </row>
    <row r="194" spans="1:3" ht="12.75">
      <c r="A194" s="67"/>
      <c r="B194" s="149"/>
      <c r="C194" s="67"/>
    </row>
    <row r="195" spans="1:3" ht="12.75">
      <c r="A195" s="67"/>
      <c r="B195" s="149"/>
      <c r="C195" s="67"/>
    </row>
    <row r="196" spans="1:3" ht="12.75">
      <c r="A196" s="67"/>
      <c r="B196" s="149"/>
      <c r="C196" s="67"/>
    </row>
    <row r="197" spans="1:3" ht="12.75">
      <c r="A197" s="67"/>
      <c r="B197" s="149"/>
      <c r="C197" s="67"/>
    </row>
    <row r="198" spans="1:3" ht="12.75">
      <c r="A198" s="67"/>
      <c r="B198" s="149"/>
      <c r="C198" s="67"/>
    </row>
    <row r="199" spans="1:3" ht="12.75">
      <c r="A199" s="67"/>
      <c r="B199" s="149"/>
      <c r="C199" s="67"/>
    </row>
    <row r="200" spans="1:3" ht="12.75">
      <c r="A200" s="67"/>
      <c r="B200" s="149"/>
      <c r="C200" s="67"/>
    </row>
    <row r="201" spans="1:3" ht="12.75">
      <c r="A201" s="67"/>
      <c r="B201" s="149"/>
      <c r="C201" s="67"/>
    </row>
    <row r="202" spans="1:3" ht="12.75">
      <c r="A202" s="67"/>
      <c r="B202" s="149"/>
      <c r="C202" s="67"/>
    </row>
    <row r="203" spans="1:3" ht="12.75">
      <c r="A203" s="67"/>
      <c r="B203" s="149"/>
      <c r="C203" s="67"/>
    </row>
    <row r="204" spans="1:3" ht="12.75">
      <c r="A204" s="67"/>
      <c r="B204" s="149"/>
      <c r="C204" s="67"/>
    </row>
    <row r="205" spans="1:3" ht="12.75">
      <c r="A205" s="67"/>
      <c r="B205" s="149"/>
      <c r="C205" s="67"/>
    </row>
    <row r="206" spans="1:3" ht="12.75">
      <c r="A206" s="67"/>
      <c r="B206" s="149"/>
      <c r="C206" s="67"/>
    </row>
    <row r="207" spans="1:3" ht="12.75">
      <c r="A207" s="67"/>
      <c r="B207" s="149"/>
      <c r="C207" s="67"/>
    </row>
    <row r="208" spans="1:3" ht="12.75">
      <c r="A208" s="67"/>
      <c r="B208" s="149"/>
      <c r="C208" s="67"/>
    </row>
    <row r="209" spans="1:3" ht="12.75">
      <c r="A209" s="67"/>
      <c r="B209" s="149"/>
      <c r="C209" s="67"/>
    </row>
    <row r="210" spans="1:3" ht="12.75">
      <c r="A210" s="67"/>
      <c r="B210" s="149"/>
      <c r="C210" s="67"/>
    </row>
    <row r="211" spans="1:3" ht="12.75">
      <c r="A211" s="67"/>
      <c r="B211" s="149"/>
      <c r="C211" s="67"/>
    </row>
    <row r="212" spans="1:3" ht="12.75">
      <c r="A212" s="67"/>
      <c r="B212" s="149"/>
      <c r="C212" s="67"/>
    </row>
    <row r="213" spans="1:3" ht="12.75">
      <c r="A213" s="67"/>
      <c r="B213" s="149"/>
      <c r="C213" s="67"/>
    </row>
    <row r="214" spans="1:3" ht="12.75">
      <c r="A214" s="67"/>
      <c r="B214" s="149"/>
      <c r="C214" s="67"/>
    </row>
    <row r="215" spans="1:3" ht="12.75">
      <c r="A215" s="67"/>
      <c r="B215" s="149"/>
      <c r="C215" s="67"/>
    </row>
    <row r="216" spans="1:3" ht="12.75">
      <c r="A216" s="67"/>
      <c r="B216" s="149"/>
      <c r="C216" s="67"/>
    </row>
    <row r="217" spans="1:3" ht="12.75">
      <c r="A217" s="67"/>
      <c r="B217" s="149"/>
      <c r="C217" s="67"/>
    </row>
    <row r="218" spans="1:3" ht="12.75">
      <c r="A218" s="67"/>
      <c r="B218" s="149"/>
      <c r="C218" s="67"/>
    </row>
    <row r="219" spans="1:3" ht="12.75">
      <c r="A219" s="67"/>
      <c r="B219" s="149"/>
      <c r="C219" s="67"/>
    </row>
    <row r="220" spans="1:3" ht="12.75">
      <c r="A220" s="67"/>
      <c r="B220" s="149"/>
      <c r="C220" s="67"/>
    </row>
    <row r="221" spans="1:3" ht="12.75">
      <c r="A221" s="67"/>
      <c r="B221" s="149"/>
      <c r="C221" s="67"/>
    </row>
    <row r="222" spans="1:3" ht="12.75">
      <c r="A222" s="67"/>
      <c r="B222" s="149"/>
      <c r="C222" s="67"/>
    </row>
    <row r="223" spans="1:3" ht="12.75">
      <c r="A223" s="67"/>
      <c r="B223" s="149"/>
      <c r="C223" s="67"/>
    </row>
    <row r="224" spans="1:3" ht="12.75">
      <c r="A224" s="67"/>
      <c r="B224" s="149"/>
      <c r="C224" s="67"/>
    </row>
    <row r="225" spans="1:3" ht="12.75">
      <c r="A225" s="67"/>
      <c r="B225" s="149"/>
      <c r="C225" s="67"/>
    </row>
    <row r="226" spans="1:3" ht="12.75">
      <c r="A226" s="67"/>
      <c r="B226" s="149"/>
      <c r="C226" s="67"/>
    </row>
    <row r="227" spans="1:3" ht="12.75">
      <c r="A227" s="67"/>
      <c r="B227" s="149"/>
      <c r="C227" s="67"/>
    </row>
    <row r="228" spans="1:3" ht="12.75">
      <c r="A228" s="67"/>
      <c r="B228" s="149"/>
      <c r="C228" s="67"/>
    </row>
    <row r="229" spans="1:3" ht="12.75">
      <c r="A229" s="67"/>
      <c r="B229" s="149"/>
      <c r="C229" s="67"/>
    </row>
    <row r="230" spans="1:3" ht="12.75">
      <c r="A230" s="67"/>
      <c r="B230" s="149"/>
      <c r="C230" s="67"/>
    </row>
    <row r="231" spans="1:3" ht="12.75">
      <c r="A231" s="67"/>
      <c r="B231" s="149"/>
      <c r="C231" s="67"/>
    </row>
    <row r="232" spans="1:3" ht="12.75">
      <c r="A232" s="67"/>
      <c r="B232" s="149"/>
      <c r="C232" s="67"/>
    </row>
    <row r="233" spans="1:3" ht="12.75">
      <c r="A233" s="67"/>
      <c r="B233" s="149"/>
      <c r="C233" s="67"/>
    </row>
    <row r="234" spans="1:3" ht="12.75">
      <c r="A234" s="67"/>
      <c r="B234" s="149"/>
      <c r="C234" s="67"/>
    </row>
    <row r="235" spans="1:3" ht="12.75">
      <c r="A235" s="67"/>
      <c r="B235" s="149"/>
      <c r="C235" s="67"/>
    </row>
    <row r="236" spans="1:3" ht="12.75">
      <c r="A236" s="67"/>
      <c r="B236" s="149"/>
      <c r="C236" s="67"/>
    </row>
    <row r="237" spans="1:3" ht="12.75">
      <c r="A237" s="67"/>
      <c r="B237" s="149"/>
      <c r="C237" s="67"/>
    </row>
    <row r="238" spans="1:3" ht="12.75">
      <c r="A238" s="67"/>
      <c r="B238" s="149"/>
      <c r="C238" s="67"/>
    </row>
    <row r="239" spans="1:3" ht="12.75">
      <c r="A239" s="67"/>
      <c r="B239" s="149"/>
      <c r="C239" s="67"/>
    </row>
    <row r="240" spans="1:3" ht="12.75">
      <c r="A240" s="67"/>
      <c r="B240" s="149"/>
      <c r="C240" s="67"/>
    </row>
    <row r="241" spans="1:3" ht="12.75">
      <c r="A241" s="67"/>
      <c r="B241" s="149"/>
      <c r="C241" s="67"/>
    </row>
    <row r="242" spans="1:3" ht="12.75">
      <c r="A242" s="67"/>
      <c r="B242" s="149"/>
      <c r="C242" s="67"/>
    </row>
    <row r="243" spans="1:3" ht="12.75">
      <c r="A243" s="67"/>
      <c r="B243" s="149"/>
      <c r="C243" s="67"/>
    </row>
    <row r="244" spans="1:3" ht="12.75">
      <c r="A244" s="67"/>
      <c r="B244" s="149"/>
      <c r="C244" s="67"/>
    </row>
    <row r="245" spans="1:3" ht="12.75">
      <c r="A245" s="67"/>
      <c r="B245" s="149"/>
      <c r="C245" s="67"/>
    </row>
    <row r="246" spans="1:3" ht="12.75">
      <c r="A246" s="67"/>
      <c r="B246" s="149"/>
      <c r="C246" s="67"/>
    </row>
    <row r="247" spans="1:3" ht="12.75">
      <c r="A247" s="67"/>
      <c r="B247" s="149"/>
      <c r="C247" s="67"/>
    </row>
    <row r="248" spans="2:256" s="67" customFormat="1" ht="12.75">
      <c r="B248" s="149"/>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c r="CP248" s="65"/>
      <c r="CQ248" s="65"/>
      <c r="CR248" s="65"/>
      <c r="CS248" s="65"/>
      <c r="CT248" s="65"/>
      <c r="CU248" s="65"/>
      <c r="CV248" s="65"/>
      <c r="CW248" s="65"/>
      <c r="CX248" s="65"/>
      <c r="CY248" s="65"/>
      <c r="CZ248" s="65"/>
      <c r="DA248" s="65"/>
      <c r="DB248" s="65"/>
      <c r="DC248" s="65"/>
      <c r="DD248" s="65"/>
      <c r="DE248" s="65"/>
      <c r="DF248" s="65"/>
      <c r="DG248" s="65"/>
      <c r="DH248" s="65"/>
      <c r="DI248" s="65"/>
      <c r="DJ248" s="65"/>
      <c r="DK248" s="65"/>
      <c r="DL248" s="65"/>
      <c r="DM248" s="65"/>
      <c r="DN248" s="65"/>
      <c r="DO248" s="65"/>
      <c r="DP248" s="65"/>
      <c r="DQ248" s="65"/>
      <c r="DR248" s="65"/>
      <c r="DS248" s="65"/>
      <c r="DT248" s="65"/>
      <c r="DU248" s="65"/>
      <c r="DV248" s="65"/>
      <c r="DW248" s="65"/>
      <c r="DX248" s="65"/>
      <c r="DY248" s="65"/>
      <c r="DZ248" s="65"/>
      <c r="EA248" s="65"/>
      <c r="EB248" s="65"/>
      <c r="EC248" s="65"/>
      <c r="ED248" s="65"/>
      <c r="EE248" s="65"/>
      <c r="EF248" s="65"/>
      <c r="EG248" s="65"/>
      <c r="EH248" s="65"/>
      <c r="EI248" s="65"/>
      <c r="EJ248" s="65"/>
      <c r="EK248" s="65"/>
      <c r="EL248" s="65"/>
      <c r="EM248" s="65"/>
      <c r="EN248" s="65"/>
      <c r="EO248" s="65"/>
      <c r="EP248" s="65"/>
      <c r="EQ248" s="65"/>
      <c r="ER248" s="65"/>
      <c r="ES248" s="65"/>
      <c r="ET248" s="65"/>
      <c r="EU248" s="65"/>
      <c r="EV248" s="65"/>
      <c r="EW248" s="65"/>
      <c r="EX248" s="65"/>
      <c r="EY248" s="65"/>
      <c r="EZ248" s="65"/>
      <c r="FA248" s="65"/>
      <c r="FB248" s="65"/>
      <c r="FC248" s="65"/>
      <c r="FD248" s="65"/>
      <c r="FE248" s="65"/>
      <c r="FF248" s="65"/>
      <c r="FG248" s="65"/>
      <c r="FH248" s="65"/>
      <c r="FI248" s="65"/>
      <c r="FJ248" s="65"/>
      <c r="FK248" s="65"/>
      <c r="FL248" s="65"/>
      <c r="FM248" s="65"/>
      <c r="FN248" s="65"/>
      <c r="FO248" s="65"/>
      <c r="FP248" s="65"/>
      <c r="FQ248" s="65"/>
      <c r="FR248" s="65"/>
      <c r="FS248" s="65"/>
      <c r="FT248" s="65"/>
      <c r="FU248" s="65"/>
      <c r="FV248" s="65"/>
      <c r="FW248" s="65"/>
      <c r="FX248" s="65"/>
      <c r="FY248" s="65"/>
      <c r="FZ248" s="65"/>
      <c r="GA248" s="65"/>
      <c r="GB248" s="65"/>
      <c r="GC248" s="65"/>
      <c r="GD248" s="65"/>
      <c r="GE248" s="65"/>
      <c r="GF248" s="65"/>
      <c r="GG248" s="65"/>
      <c r="GH248" s="65"/>
      <c r="GI248" s="65"/>
      <c r="GJ248" s="65"/>
      <c r="GK248" s="65"/>
      <c r="GL248" s="65"/>
      <c r="GM248" s="65"/>
      <c r="GN248" s="65"/>
      <c r="GO248" s="65"/>
      <c r="GP248" s="65"/>
      <c r="GQ248" s="65"/>
      <c r="GR248" s="65"/>
      <c r="GS248" s="65"/>
      <c r="GT248" s="65"/>
      <c r="GU248" s="65"/>
      <c r="GV248" s="65"/>
      <c r="GW248" s="65"/>
      <c r="GX248" s="65"/>
      <c r="GY248" s="65"/>
      <c r="GZ248" s="65"/>
      <c r="HA248" s="65"/>
      <c r="HB248" s="65"/>
      <c r="HC248" s="65"/>
      <c r="HD248" s="65"/>
      <c r="HE248" s="65"/>
      <c r="HF248" s="65"/>
      <c r="HG248" s="65"/>
      <c r="HH248" s="65"/>
      <c r="HI248" s="65"/>
      <c r="HJ248" s="65"/>
      <c r="HK248" s="65"/>
      <c r="HL248" s="65"/>
      <c r="HM248" s="65"/>
      <c r="HN248" s="65"/>
      <c r="HO248" s="65"/>
      <c r="HP248" s="65"/>
      <c r="HQ248" s="65"/>
      <c r="HR248" s="65"/>
      <c r="HS248" s="65"/>
      <c r="HT248" s="65"/>
      <c r="HU248" s="65"/>
      <c r="HV248" s="65"/>
      <c r="HW248" s="65"/>
      <c r="HX248" s="65"/>
      <c r="HY248" s="65"/>
      <c r="HZ248" s="65"/>
      <c r="IA248" s="65"/>
      <c r="IB248" s="65"/>
      <c r="IC248" s="65"/>
      <c r="ID248" s="65"/>
      <c r="IE248" s="65"/>
      <c r="IF248" s="65"/>
      <c r="IG248" s="65"/>
      <c r="IH248" s="65"/>
      <c r="II248" s="65"/>
      <c r="IJ248" s="65"/>
      <c r="IK248" s="65"/>
      <c r="IL248" s="65"/>
      <c r="IM248" s="65"/>
      <c r="IN248" s="65"/>
      <c r="IO248" s="65"/>
      <c r="IP248" s="65"/>
      <c r="IQ248" s="65"/>
      <c r="IR248" s="65"/>
      <c r="IS248" s="65"/>
      <c r="IT248" s="65"/>
      <c r="IU248" s="65"/>
      <c r="IV248" s="65"/>
    </row>
    <row r="249" spans="2:256" s="67" customFormat="1" ht="12.75">
      <c r="B249" s="149"/>
      <c r="BE249" s="65"/>
      <c r="BF249" s="65"/>
      <c r="BG249" s="65"/>
      <c r="BH249" s="65"/>
      <c r="BI249" s="65"/>
      <c r="BJ249" s="65"/>
      <c r="BK249" s="65"/>
      <c r="BL249" s="65"/>
      <c r="BM249" s="65"/>
      <c r="BN249" s="65"/>
      <c r="BO249" s="65"/>
      <c r="BP249" s="65"/>
      <c r="BQ249" s="65"/>
      <c r="BR249" s="65"/>
      <c r="BS249" s="65"/>
      <c r="BT249" s="65"/>
      <c r="BU249" s="65"/>
      <c r="BV249" s="65"/>
      <c r="BW249" s="65"/>
      <c r="BX249" s="65"/>
      <c r="BY249" s="65"/>
      <c r="BZ249" s="65"/>
      <c r="CA249" s="65"/>
      <c r="CB249" s="65"/>
      <c r="CC249" s="65"/>
      <c r="CD249" s="65"/>
      <c r="CE249" s="65"/>
      <c r="CF249" s="65"/>
      <c r="CG249" s="65"/>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5"/>
      <c r="DV249" s="65"/>
      <c r="DW249" s="65"/>
      <c r="DX249" s="65"/>
      <c r="DY249" s="65"/>
      <c r="DZ249" s="65"/>
      <c r="EA249" s="65"/>
      <c r="EB249" s="65"/>
      <c r="EC249" s="65"/>
      <c r="ED249" s="65"/>
      <c r="EE249" s="65"/>
      <c r="EF249" s="65"/>
      <c r="EG249" s="65"/>
      <c r="EH249" s="65"/>
      <c r="EI249" s="65"/>
      <c r="EJ249" s="65"/>
      <c r="EK249" s="65"/>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5"/>
      <c r="FM249" s="65"/>
      <c r="FN249" s="65"/>
      <c r="FO249" s="65"/>
      <c r="FP249" s="65"/>
      <c r="FQ249" s="65"/>
      <c r="FR249" s="65"/>
      <c r="FS249" s="65"/>
      <c r="FT249" s="65"/>
      <c r="FU249" s="65"/>
      <c r="FV249" s="65"/>
      <c r="FW249" s="65"/>
      <c r="FX249" s="65"/>
      <c r="FY249" s="65"/>
      <c r="FZ249" s="65"/>
      <c r="GA249" s="65"/>
      <c r="GB249" s="65"/>
      <c r="GC249" s="65"/>
      <c r="GD249" s="65"/>
      <c r="GE249" s="65"/>
      <c r="GF249" s="65"/>
      <c r="GG249" s="65"/>
      <c r="GH249" s="65"/>
      <c r="GI249" s="65"/>
      <c r="GJ249" s="65"/>
      <c r="GK249" s="65"/>
      <c r="GL249" s="65"/>
      <c r="GM249" s="65"/>
      <c r="GN249" s="65"/>
      <c r="GO249" s="65"/>
      <c r="GP249" s="65"/>
      <c r="GQ249" s="65"/>
      <c r="GR249" s="65"/>
      <c r="GS249" s="65"/>
      <c r="GT249" s="65"/>
      <c r="GU249" s="65"/>
      <c r="GV249" s="65"/>
      <c r="GW249" s="65"/>
      <c r="GX249" s="65"/>
      <c r="GY249" s="65"/>
      <c r="GZ249" s="65"/>
      <c r="HA249" s="65"/>
      <c r="HB249" s="65"/>
      <c r="HC249" s="65"/>
      <c r="HD249" s="65"/>
      <c r="HE249" s="65"/>
      <c r="HF249" s="65"/>
      <c r="HG249" s="65"/>
      <c r="HH249" s="65"/>
      <c r="HI249" s="65"/>
      <c r="HJ249" s="65"/>
      <c r="HK249" s="65"/>
      <c r="HL249" s="65"/>
      <c r="HM249" s="65"/>
      <c r="HN249" s="65"/>
      <c r="HO249" s="65"/>
      <c r="HP249" s="65"/>
      <c r="HQ249" s="65"/>
      <c r="HR249" s="65"/>
      <c r="HS249" s="65"/>
      <c r="HT249" s="65"/>
      <c r="HU249" s="65"/>
      <c r="HV249" s="65"/>
      <c r="HW249" s="65"/>
      <c r="HX249" s="65"/>
      <c r="HY249" s="65"/>
      <c r="HZ249" s="65"/>
      <c r="IA249" s="65"/>
      <c r="IB249" s="65"/>
      <c r="IC249" s="65"/>
      <c r="ID249" s="65"/>
      <c r="IE249" s="65"/>
      <c r="IF249" s="65"/>
      <c r="IG249" s="65"/>
      <c r="IH249" s="65"/>
      <c r="II249" s="65"/>
      <c r="IJ249" s="65"/>
      <c r="IK249" s="65"/>
      <c r="IL249" s="65"/>
      <c r="IM249" s="65"/>
      <c r="IN249" s="65"/>
      <c r="IO249" s="65"/>
      <c r="IP249" s="65"/>
      <c r="IQ249" s="65"/>
      <c r="IR249" s="65"/>
      <c r="IS249" s="65"/>
      <c r="IT249" s="65"/>
      <c r="IU249" s="65"/>
      <c r="IV249" s="65"/>
    </row>
    <row r="250" spans="2:256" s="67" customFormat="1" ht="12.75">
      <c r="B250" s="149"/>
      <c r="BE250" s="65"/>
      <c r="BF250" s="65"/>
      <c r="BG250" s="65"/>
      <c r="BH250" s="65"/>
      <c r="BI250" s="65"/>
      <c r="BJ250" s="65"/>
      <c r="BK250" s="65"/>
      <c r="BL250" s="65"/>
      <c r="BM250" s="65"/>
      <c r="BN250" s="65"/>
      <c r="BO250" s="65"/>
      <c r="BP250" s="65"/>
      <c r="BQ250" s="65"/>
      <c r="BR250" s="65"/>
      <c r="BS250" s="65"/>
      <c r="BT250" s="65"/>
      <c r="BU250" s="65"/>
      <c r="BV250" s="65"/>
      <c r="BW250" s="65"/>
      <c r="BX250" s="65"/>
      <c r="BY250" s="65"/>
      <c r="BZ250" s="65"/>
      <c r="CA250" s="65"/>
      <c r="CB250" s="65"/>
      <c r="CC250" s="65"/>
      <c r="CD250" s="65"/>
      <c r="CE250" s="65"/>
      <c r="CF250" s="65"/>
      <c r="CG250" s="65"/>
      <c r="CH250" s="65"/>
      <c r="CI250" s="65"/>
      <c r="CJ250" s="65"/>
      <c r="CK250" s="65"/>
      <c r="CL250" s="65"/>
      <c r="CM250" s="65"/>
      <c r="CN250" s="65"/>
      <c r="CO250" s="65"/>
      <c r="CP250" s="65"/>
      <c r="CQ250" s="65"/>
      <c r="CR250" s="65"/>
      <c r="CS250" s="65"/>
      <c r="CT250" s="65"/>
      <c r="CU250" s="65"/>
      <c r="CV250" s="65"/>
      <c r="CW250" s="65"/>
      <c r="CX250" s="65"/>
      <c r="CY250" s="65"/>
      <c r="CZ250" s="65"/>
      <c r="DA250" s="65"/>
      <c r="DB250" s="65"/>
      <c r="DC250" s="65"/>
      <c r="DD250" s="65"/>
      <c r="DE250" s="65"/>
      <c r="DF250" s="65"/>
      <c r="DG250" s="65"/>
      <c r="DH250" s="65"/>
      <c r="DI250" s="65"/>
      <c r="DJ250" s="65"/>
      <c r="DK250" s="65"/>
      <c r="DL250" s="65"/>
      <c r="DM250" s="65"/>
      <c r="DN250" s="65"/>
      <c r="DO250" s="65"/>
      <c r="DP250" s="65"/>
      <c r="DQ250" s="65"/>
      <c r="DR250" s="65"/>
      <c r="DS250" s="65"/>
      <c r="DT250" s="65"/>
      <c r="DU250" s="65"/>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65"/>
      <c r="HW250" s="65"/>
      <c r="HX250" s="65"/>
      <c r="HY250" s="65"/>
      <c r="HZ250" s="65"/>
      <c r="IA250" s="65"/>
      <c r="IB250" s="65"/>
      <c r="IC250" s="65"/>
      <c r="ID250" s="65"/>
      <c r="IE250" s="65"/>
      <c r="IF250" s="65"/>
      <c r="IG250" s="65"/>
      <c r="IH250" s="65"/>
      <c r="II250" s="65"/>
      <c r="IJ250" s="65"/>
      <c r="IK250" s="65"/>
      <c r="IL250" s="65"/>
      <c r="IM250" s="65"/>
      <c r="IN250" s="65"/>
      <c r="IO250" s="65"/>
      <c r="IP250" s="65"/>
      <c r="IQ250" s="65"/>
      <c r="IR250" s="65"/>
      <c r="IS250" s="65"/>
      <c r="IT250" s="65"/>
      <c r="IU250" s="65"/>
      <c r="IV250" s="65"/>
    </row>
    <row r="251" spans="2:256" s="67" customFormat="1" ht="12.75">
      <c r="B251" s="149"/>
      <c r="BE251" s="65"/>
      <c r="BF251" s="65"/>
      <c r="BG251" s="65"/>
      <c r="BH251" s="65"/>
      <c r="BI251" s="65"/>
      <c r="BJ251" s="65"/>
      <c r="BK251" s="65"/>
      <c r="BL251" s="65"/>
      <c r="BM251" s="65"/>
      <c r="BN251" s="65"/>
      <c r="BO251" s="65"/>
      <c r="BP251" s="65"/>
      <c r="BQ251" s="65"/>
      <c r="BR251" s="65"/>
      <c r="BS251" s="65"/>
      <c r="BT251" s="65"/>
      <c r="BU251" s="65"/>
      <c r="BV251" s="65"/>
      <c r="BW251" s="65"/>
      <c r="BX251" s="65"/>
      <c r="BY251" s="65"/>
      <c r="BZ251" s="65"/>
      <c r="CA251" s="65"/>
      <c r="CB251" s="65"/>
      <c r="CC251" s="65"/>
      <c r="CD251" s="65"/>
      <c r="CE251" s="65"/>
      <c r="CF251" s="65"/>
      <c r="CG251" s="65"/>
      <c r="CH251" s="65"/>
      <c r="CI251" s="65"/>
      <c r="CJ251" s="65"/>
      <c r="CK251" s="65"/>
      <c r="CL251" s="65"/>
      <c r="CM251" s="65"/>
      <c r="CN251" s="65"/>
      <c r="CO251" s="65"/>
      <c r="CP251" s="65"/>
      <c r="CQ251" s="65"/>
      <c r="CR251" s="65"/>
      <c r="CS251" s="65"/>
      <c r="CT251" s="65"/>
      <c r="CU251" s="65"/>
      <c r="CV251" s="65"/>
      <c r="CW251" s="65"/>
      <c r="CX251" s="65"/>
      <c r="CY251" s="65"/>
      <c r="CZ251" s="65"/>
      <c r="DA251" s="65"/>
      <c r="DB251" s="65"/>
      <c r="DC251" s="65"/>
      <c r="DD251" s="65"/>
      <c r="DE251" s="65"/>
      <c r="DF251" s="65"/>
      <c r="DG251" s="65"/>
      <c r="DH251" s="65"/>
      <c r="DI251" s="65"/>
      <c r="DJ251" s="65"/>
      <c r="DK251" s="65"/>
      <c r="DL251" s="65"/>
      <c r="DM251" s="65"/>
      <c r="DN251" s="65"/>
      <c r="DO251" s="65"/>
      <c r="DP251" s="65"/>
      <c r="DQ251" s="65"/>
      <c r="DR251" s="65"/>
      <c r="DS251" s="65"/>
      <c r="DT251" s="65"/>
      <c r="DU251" s="65"/>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65"/>
      <c r="HW251" s="65"/>
      <c r="HX251" s="65"/>
      <c r="HY251" s="65"/>
      <c r="HZ251" s="65"/>
      <c r="IA251" s="65"/>
      <c r="IB251" s="65"/>
      <c r="IC251" s="65"/>
      <c r="ID251" s="65"/>
      <c r="IE251" s="65"/>
      <c r="IF251" s="65"/>
      <c r="IG251" s="65"/>
      <c r="IH251" s="65"/>
      <c r="II251" s="65"/>
      <c r="IJ251" s="65"/>
      <c r="IK251" s="65"/>
      <c r="IL251" s="65"/>
      <c r="IM251" s="65"/>
      <c r="IN251" s="65"/>
      <c r="IO251" s="65"/>
      <c r="IP251" s="65"/>
      <c r="IQ251" s="65"/>
      <c r="IR251" s="65"/>
      <c r="IS251" s="65"/>
      <c r="IT251" s="65"/>
      <c r="IU251" s="65"/>
      <c r="IV251" s="65"/>
    </row>
    <row r="252" spans="2:256" s="67" customFormat="1" ht="12.75">
      <c r="B252" s="149"/>
      <c r="BE252" s="65"/>
      <c r="BF252" s="65"/>
      <c r="BG252" s="65"/>
      <c r="BH252" s="65"/>
      <c r="BI252" s="65"/>
      <c r="BJ252" s="65"/>
      <c r="BK252" s="65"/>
      <c r="BL252" s="65"/>
      <c r="BM252" s="65"/>
      <c r="BN252" s="65"/>
      <c r="BO252" s="65"/>
      <c r="BP252" s="65"/>
      <c r="BQ252" s="65"/>
      <c r="BR252" s="65"/>
      <c r="BS252" s="65"/>
      <c r="BT252" s="65"/>
      <c r="BU252" s="65"/>
      <c r="BV252" s="65"/>
      <c r="BW252" s="65"/>
      <c r="BX252" s="65"/>
      <c r="BY252" s="65"/>
      <c r="BZ252" s="65"/>
      <c r="CA252" s="65"/>
      <c r="CB252" s="65"/>
      <c r="CC252" s="65"/>
      <c r="CD252" s="65"/>
      <c r="CE252" s="65"/>
      <c r="CF252" s="65"/>
      <c r="CG252" s="65"/>
      <c r="CH252" s="65"/>
      <c r="CI252" s="65"/>
      <c r="CJ252" s="65"/>
      <c r="CK252" s="65"/>
      <c r="CL252" s="65"/>
      <c r="CM252" s="65"/>
      <c r="CN252" s="65"/>
      <c r="CO252" s="65"/>
      <c r="CP252" s="65"/>
      <c r="CQ252" s="65"/>
      <c r="CR252" s="65"/>
      <c r="CS252" s="65"/>
      <c r="CT252" s="65"/>
      <c r="CU252" s="65"/>
      <c r="CV252" s="65"/>
      <c r="CW252" s="65"/>
      <c r="CX252" s="65"/>
      <c r="CY252" s="65"/>
      <c r="CZ252" s="65"/>
      <c r="DA252" s="65"/>
      <c r="DB252" s="65"/>
      <c r="DC252" s="65"/>
      <c r="DD252" s="65"/>
      <c r="DE252" s="65"/>
      <c r="DF252" s="65"/>
      <c r="DG252" s="65"/>
      <c r="DH252" s="65"/>
      <c r="DI252" s="65"/>
      <c r="DJ252" s="65"/>
      <c r="DK252" s="65"/>
      <c r="DL252" s="65"/>
      <c r="DM252" s="65"/>
      <c r="DN252" s="65"/>
      <c r="DO252" s="65"/>
      <c r="DP252" s="65"/>
      <c r="DQ252" s="65"/>
      <c r="DR252" s="65"/>
      <c r="DS252" s="65"/>
      <c r="DT252" s="65"/>
      <c r="DU252" s="65"/>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65"/>
      <c r="HW252" s="65"/>
      <c r="HX252" s="65"/>
      <c r="HY252" s="65"/>
      <c r="HZ252" s="65"/>
      <c r="IA252" s="65"/>
      <c r="IB252" s="65"/>
      <c r="IC252" s="65"/>
      <c r="ID252" s="65"/>
      <c r="IE252" s="65"/>
      <c r="IF252" s="65"/>
      <c r="IG252" s="65"/>
      <c r="IH252" s="65"/>
      <c r="II252" s="65"/>
      <c r="IJ252" s="65"/>
      <c r="IK252" s="65"/>
      <c r="IL252" s="65"/>
      <c r="IM252" s="65"/>
      <c r="IN252" s="65"/>
      <c r="IO252" s="65"/>
      <c r="IP252" s="65"/>
      <c r="IQ252" s="65"/>
      <c r="IR252" s="65"/>
      <c r="IS252" s="65"/>
      <c r="IT252" s="65"/>
      <c r="IU252" s="65"/>
      <c r="IV252" s="65"/>
    </row>
    <row r="253" s="67" customFormat="1" ht="12.75">
      <c r="B253" s="149"/>
    </row>
    <row r="254" s="67" customFormat="1" ht="12.75">
      <c r="B254" s="149"/>
    </row>
    <row r="255" s="67" customFormat="1" ht="12.75">
      <c r="B255" s="149"/>
    </row>
    <row r="256" s="67" customFormat="1" ht="12.75">
      <c r="B256" s="149"/>
    </row>
    <row r="257" s="67" customFormat="1" ht="12.75">
      <c r="B257" s="149"/>
    </row>
    <row r="258" s="67" customFormat="1" ht="12.75">
      <c r="B258" s="149"/>
    </row>
    <row r="259" s="67" customFormat="1" ht="12.75">
      <c r="B259" s="149"/>
    </row>
    <row r="260" s="67" customFormat="1" ht="12.75">
      <c r="B260" s="149"/>
    </row>
    <row r="261" s="67" customFormat="1" ht="12.75">
      <c r="B261" s="149"/>
    </row>
    <row r="262" s="67" customFormat="1" ht="12.75">
      <c r="B262" s="149"/>
    </row>
    <row r="263" s="67" customFormat="1" ht="12.75">
      <c r="B263" s="149"/>
    </row>
    <row r="264" s="67" customFormat="1" ht="12.75">
      <c r="B264" s="149"/>
    </row>
    <row r="265" s="67" customFormat="1" ht="12.75">
      <c r="B265" s="149"/>
    </row>
    <row r="266" s="67" customFormat="1" ht="12.75">
      <c r="B266" s="149"/>
    </row>
    <row r="267" s="67" customFormat="1" ht="12.75">
      <c r="B267" s="149"/>
    </row>
    <row r="268" s="67" customFormat="1" ht="12.75">
      <c r="B268" s="149"/>
    </row>
    <row r="269" s="67" customFormat="1" ht="12.75">
      <c r="B269" s="149"/>
    </row>
    <row r="270" s="67" customFormat="1" ht="12.75">
      <c r="B270" s="149"/>
    </row>
    <row r="271" s="67" customFormat="1" ht="12.75">
      <c r="B271" s="149"/>
    </row>
    <row r="272" s="67" customFormat="1" ht="12.75">
      <c r="B272" s="149"/>
    </row>
    <row r="273" s="67" customFormat="1" ht="12.75">
      <c r="B273" s="149"/>
    </row>
    <row r="274" s="67" customFormat="1" ht="12.75">
      <c r="B274" s="149"/>
    </row>
    <row r="275" s="67" customFormat="1" ht="12.75">
      <c r="B275" s="149"/>
    </row>
    <row r="276" s="67" customFormat="1" ht="12.75">
      <c r="B276" s="149"/>
    </row>
    <row r="277" s="67" customFormat="1" ht="12.75">
      <c r="B277" s="149"/>
    </row>
    <row r="278" s="67" customFormat="1" ht="12.75">
      <c r="B278" s="149"/>
    </row>
    <row r="279" s="67" customFormat="1" ht="12.75">
      <c r="B279" s="149"/>
    </row>
    <row r="280" s="67" customFormat="1" ht="12.75">
      <c r="B280" s="149"/>
    </row>
    <row r="281" s="67" customFormat="1" ht="12.75">
      <c r="B281" s="149"/>
    </row>
    <row r="282" s="67" customFormat="1" ht="12.75">
      <c r="B282" s="149"/>
    </row>
    <row r="283" s="67" customFormat="1" ht="12.75">
      <c r="B283" s="149"/>
    </row>
    <row r="284" s="67" customFormat="1" ht="12.75">
      <c r="B284" s="149"/>
    </row>
    <row r="285" s="67" customFormat="1" ht="12.75">
      <c r="B285" s="149"/>
    </row>
    <row r="286" s="67" customFormat="1" ht="12.75">
      <c r="B286" s="149"/>
    </row>
    <row r="287" s="67" customFormat="1" ht="12.75">
      <c r="B287" s="149"/>
    </row>
    <row r="288" s="67" customFormat="1" ht="12.75">
      <c r="B288" s="149"/>
    </row>
    <row r="289" s="67" customFormat="1" ht="12.75">
      <c r="B289" s="149"/>
    </row>
    <row r="290" s="67" customFormat="1" ht="12.75">
      <c r="B290" s="149"/>
    </row>
    <row r="291" s="67" customFormat="1" ht="12.75">
      <c r="B291" s="149"/>
    </row>
    <row r="292" s="67" customFormat="1" ht="12.75">
      <c r="B292" s="149"/>
    </row>
    <row r="293" s="67" customFormat="1" ht="12.75">
      <c r="B293" s="149"/>
    </row>
    <row r="294" s="67" customFormat="1" ht="12.75">
      <c r="B294" s="149"/>
    </row>
    <row r="295" s="67" customFormat="1" ht="12.75">
      <c r="B295" s="149"/>
    </row>
    <row r="296" s="67" customFormat="1" ht="12.75">
      <c r="B296" s="149"/>
    </row>
    <row r="297" s="67" customFormat="1" ht="12.75">
      <c r="B297" s="149"/>
    </row>
    <row r="298" s="67" customFormat="1" ht="12.75">
      <c r="B298" s="149"/>
    </row>
    <row r="299" s="67" customFormat="1" ht="12.75">
      <c r="B299" s="149"/>
    </row>
    <row r="300" s="67" customFormat="1" ht="12.75">
      <c r="B300" s="149"/>
    </row>
    <row r="301" s="67" customFormat="1" ht="12.75">
      <c r="B301" s="149"/>
    </row>
    <row r="302" s="67" customFormat="1" ht="12.75">
      <c r="B302" s="149"/>
    </row>
    <row r="303" s="67" customFormat="1" ht="12.75">
      <c r="B303" s="149"/>
    </row>
    <row r="304" s="67" customFormat="1" ht="12.75">
      <c r="B304" s="149"/>
    </row>
    <row r="305" s="67" customFormat="1" ht="12.75">
      <c r="B305" s="149"/>
    </row>
    <row r="306" s="67" customFormat="1" ht="12.75">
      <c r="B306" s="149"/>
    </row>
    <row r="307" s="67" customFormat="1" ht="12.75">
      <c r="B307" s="149"/>
    </row>
    <row r="308" s="67" customFormat="1" ht="12.75">
      <c r="B308" s="149"/>
    </row>
    <row r="309" s="67" customFormat="1" ht="12.75">
      <c r="B309" s="149"/>
    </row>
    <row r="310" s="67" customFormat="1" ht="12.75">
      <c r="B310" s="149"/>
    </row>
    <row r="311" s="67" customFormat="1" ht="12.75">
      <c r="B311" s="149"/>
    </row>
    <row r="312" s="67" customFormat="1" ht="12.75">
      <c r="B312" s="149"/>
    </row>
    <row r="313" s="67" customFormat="1" ht="12.75">
      <c r="B313" s="149"/>
    </row>
    <row r="314" s="67" customFormat="1" ht="12.75">
      <c r="B314" s="149"/>
    </row>
    <row r="315" s="67" customFormat="1" ht="12.75">
      <c r="B315" s="149"/>
    </row>
    <row r="316" s="67" customFormat="1" ht="12.75">
      <c r="B316" s="149"/>
    </row>
    <row r="317" s="67" customFormat="1" ht="12.75">
      <c r="B317" s="149"/>
    </row>
    <row r="318" s="67" customFormat="1" ht="12.75">
      <c r="B318" s="149"/>
    </row>
    <row r="319" s="67" customFormat="1" ht="12.75">
      <c r="B319" s="149"/>
    </row>
    <row r="320" s="67" customFormat="1" ht="12.75">
      <c r="B320" s="149"/>
    </row>
    <row r="321" s="67" customFormat="1" ht="12.75">
      <c r="B321" s="149"/>
    </row>
    <row r="322" s="67" customFormat="1" ht="12.75">
      <c r="B322" s="149"/>
    </row>
    <row r="323" s="67" customFormat="1" ht="12.75">
      <c r="B323" s="149"/>
    </row>
    <row r="324" s="67" customFormat="1" ht="12.75">
      <c r="B324" s="149"/>
    </row>
    <row r="325" s="67" customFormat="1" ht="12.75">
      <c r="B325" s="149"/>
    </row>
    <row r="326" s="67" customFormat="1" ht="12.75">
      <c r="B326" s="149"/>
    </row>
    <row r="327" s="67" customFormat="1" ht="12.75">
      <c r="B327" s="149"/>
    </row>
    <row r="328" s="67" customFormat="1" ht="12.75">
      <c r="B328" s="149"/>
    </row>
    <row r="329" s="67" customFormat="1" ht="12.75">
      <c r="B329" s="149"/>
    </row>
    <row r="330" s="67" customFormat="1" ht="12.75">
      <c r="B330" s="149"/>
    </row>
    <row r="331" s="67" customFormat="1" ht="12.75">
      <c r="B331" s="149"/>
    </row>
    <row r="332" s="67" customFormat="1" ht="12.75">
      <c r="B332" s="149"/>
    </row>
    <row r="333" s="67" customFormat="1" ht="12.75">
      <c r="B333" s="149"/>
    </row>
    <row r="334" s="67" customFormat="1" ht="12.75">
      <c r="B334" s="149"/>
    </row>
    <row r="335" s="67" customFormat="1" ht="12.75">
      <c r="B335" s="149"/>
    </row>
    <row r="336" s="67" customFormat="1" ht="12.75">
      <c r="B336" s="149"/>
    </row>
    <row r="337" s="67" customFormat="1" ht="12.75">
      <c r="B337" s="149"/>
    </row>
    <row r="338" s="67" customFormat="1" ht="12.75">
      <c r="B338" s="149"/>
    </row>
    <row r="339" s="67" customFormat="1" ht="12.75">
      <c r="B339" s="149"/>
    </row>
    <row r="340" s="67" customFormat="1" ht="12.75">
      <c r="B340" s="149"/>
    </row>
    <row r="341" s="67" customFormat="1" ht="12.75">
      <c r="B341" s="149"/>
    </row>
    <row r="342" s="67" customFormat="1" ht="12.75">
      <c r="B342" s="149"/>
    </row>
    <row r="343" s="67" customFormat="1" ht="12.75">
      <c r="B343" s="149"/>
    </row>
    <row r="344" s="67" customFormat="1" ht="12.75">
      <c r="B344" s="149"/>
    </row>
    <row r="345" s="67" customFormat="1" ht="12.75">
      <c r="B345" s="149"/>
    </row>
    <row r="346" s="67" customFormat="1" ht="12.75">
      <c r="B346" s="149"/>
    </row>
    <row r="347" s="67" customFormat="1" ht="12.75">
      <c r="B347" s="149"/>
    </row>
    <row r="348" s="67" customFormat="1" ht="12.75">
      <c r="B348" s="149"/>
    </row>
    <row r="349" s="67" customFormat="1" ht="12.75">
      <c r="B349" s="149"/>
    </row>
    <row r="350" s="67" customFormat="1" ht="12.75">
      <c r="B350" s="149"/>
    </row>
    <row r="351" s="67" customFormat="1" ht="12.75">
      <c r="B351" s="149"/>
    </row>
    <row r="352" s="67" customFormat="1" ht="12.75">
      <c r="B352" s="149"/>
    </row>
    <row r="353" s="67" customFormat="1" ht="12.75">
      <c r="B353" s="149"/>
    </row>
    <row r="354" s="67" customFormat="1" ht="12.75">
      <c r="B354" s="149"/>
    </row>
    <row r="355" s="67" customFormat="1" ht="12.75">
      <c r="B355" s="149"/>
    </row>
    <row r="356" s="67" customFormat="1" ht="12.75">
      <c r="B356" s="149"/>
    </row>
    <row r="357" s="67" customFormat="1" ht="12.75">
      <c r="B357" s="149"/>
    </row>
    <row r="358" s="67" customFormat="1" ht="12.75">
      <c r="B358" s="149"/>
    </row>
    <row r="359" s="67" customFormat="1" ht="12.75">
      <c r="B359" s="149"/>
    </row>
    <row r="360" s="67" customFormat="1" ht="12.75">
      <c r="B360" s="149"/>
    </row>
    <row r="361" s="67" customFormat="1" ht="12.75">
      <c r="B361" s="149"/>
    </row>
    <row r="362" s="67" customFormat="1" ht="12.75">
      <c r="B362" s="149"/>
    </row>
    <row r="363" s="67" customFormat="1" ht="12.75">
      <c r="B363" s="149"/>
    </row>
    <row r="364" s="67" customFormat="1" ht="12.75">
      <c r="B364" s="149"/>
    </row>
    <row r="365" s="67" customFormat="1" ht="12.75">
      <c r="B365" s="149"/>
    </row>
    <row r="366" s="67" customFormat="1" ht="12.75">
      <c r="B366" s="149"/>
    </row>
    <row r="367" s="67" customFormat="1" ht="12.75">
      <c r="B367" s="149"/>
    </row>
    <row r="368" s="67" customFormat="1" ht="12.75">
      <c r="B368" s="149"/>
    </row>
    <row r="369" s="67" customFormat="1" ht="12.75">
      <c r="B369" s="149"/>
    </row>
    <row r="370" s="67" customFormat="1" ht="12.75">
      <c r="B370" s="149"/>
    </row>
    <row r="371" s="67" customFormat="1" ht="12.75">
      <c r="B371" s="149"/>
    </row>
    <row r="372" s="67" customFormat="1" ht="12.75">
      <c r="B372" s="149"/>
    </row>
    <row r="373" s="67" customFormat="1" ht="12.75">
      <c r="B373" s="149"/>
    </row>
    <row r="374" s="67" customFormat="1" ht="12.75">
      <c r="B374" s="149"/>
    </row>
    <row r="375" s="67" customFormat="1" ht="12.75">
      <c r="B375" s="149"/>
    </row>
    <row r="376" s="67" customFormat="1" ht="12.75">
      <c r="B376" s="149"/>
    </row>
    <row r="377" s="67" customFormat="1" ht="12.75">
      <c r="B377" s="149"/>
    </row>
    <row r="378" s="67" customFormat="1" ht="12.75">
      <c r="B378" s="149"/>
    </row>
    <row r="379" s="67" customFormat="1" ht="12.75">
      <c r="B379" s="149"/>
    </row>
    <row r="380" s="67" customFormat="1" ht="12.75">
      <c r="B380" s="149"/>
    </row>
    <row r="381" s="67" customFormat="1" ht="12.75">
      <c r="B381" s="149"/>
    </row>
    <row r="382" s="67" customFormat="1" ht="12.75">
      <c r="B382" s="149"/>
    </row>
    <row r="383" s="67" customFormat="1" ht="12.75">
      <c r="B383" s="149"/>
    </row>
    <row r="384" s="67" customFormat="1" ht="12.75">
      <c r="B384" s="149"/>
    </row>
    <row r="385" s="67" customFormat="1" ht="12.75">
      <c r="B385" s="149"/>
    </row>
    <row r="386" s="67" customFormat="1" ht="12.75">
      <c r="B386" s="149"/>
    </row>
    <row r="387" s="67" customFormat="1" ht="12.75">
      <c r="B387" s="149"/>
    </row>
    <row r="388" s="67" customFormat="1" ht="12.75">
      <c r="B388" s="149"/>
    </row>
    <row r="389" s="67" customFormat="1" ht="12.75">
      <c r="B389" s="149"/>
    </row>
    <row r="390" s="67" customFormat="1" ht="12.75">
      <c r="B390" s="149"/>
    </row>
    <row r="391" s="67" customFormat="1" ht="12.75">
      <c r="B391" s="149"/>
    </row>
    <row r="392" s="67" customFormat="1" ht="12.75">
      <c r="B392" s="149"/>
    </row>
    <row r="393" s="67" customFormat="1" ht="12.75">
      <c r="B393" s="149"/>
    </row>
    <row r="394" s="67" customFormat="1" ht="12.75">
      <c r="B394" s="149"/>
    </row>
    <row r="395" s="67" customFormat="1" ht="12.75">
      <c r="B395" s="149"/>
    </row>
    <row r="396" s="67" customFormat="1" ht="12.75">
      <c r="B396" s="149"/>
    </row>
    <row r="397" s="67" customFormat="1" ht="12.75">
      <c r="B397" s="149"/>
    </row>
    <row r="398" s="67" customFormat="1" ht="12.75">
      <c r="B398" s="149"/>
    </row>
    <row r="399" s="67" customFormat="1" ht="12.75">
      <c r="B399" s="149"/>
    </row>
    <row r="400" s="67" customFormat="1" ht="12.75">
      <c r="B400" s="149"/>
    </row>
    <row r="401" s="67" customFormat="1" ht="12.75">
      <c r="B401" s="149"/>
    </row>
    <row r="402" ht="12.75">
      <c r="A402" s="67"/>
    </row>
    <row r="403" ht="12.75">
      <c r="A403" s="67"/>
    </row>
    <row r="404" ht="12.75">
      <c r="A404" s="67"/>
    </row>
    <row r="405" ht="12.75">
      <c r="A405" s="67"/>
    </row>
    <row r="406" ht="12.75">
      <c r="A406" s="67"/>
    </row>
    <row r="407" ht="12.75">
      <c r="A407" s="67"/>
    </row>
    <row r="408" ht="12.75">
      <c r="A408" s="67"/>
    </row>
    <row r="409" ht="12.75">
      <c r="A409" s="67"/>
    </row>
    <row r="410" ht="12.75">
      <c r="A410" s="67"/>
    </row>
    <row r="411" ht="12.75">
      <c r="A411" s="67"/>
    </row>
    <row r="412" ht="12.75">
      <c r="A412" s="67"/>
    </row>
    <row r="413" ht="12.75">
      <c r="A413" s="67"/>
    </row>
    <row r="414" ht="12.75">
      <c r="A414" s="67"/>
    </row>
    <row r="415" ht="12.75">
      <c r="A415" s="67"/>
    </row>
    <row r="416" ht="12.75">
      <c r="A416" s="67"/>
    </row>
    <row r="417" ht="12.75">
      <c r="A417" s="67"/>
    </row>
    <row r="418" ht="12.75">
      <c r="A418" s="67"/>
    </row>
    <row r="419" ht="12.75">
      <c r="A419" s="67"/>
    </row>
    <row r="420" ht="12.75">
      <c r="A420" s="67"/>
    </row>
    <row r="421" ht="12.75">
      <c r="A421" s="67"/>
    </row>
    <row r="422" ht="12.75">
      <c r="A422" s="67"/>
    </row>
    <row r="423" ht="12.75">
      <c r="A423" s="67"/>
    </row>
    <row r="424" ht="12.75">
      <c r="A424" s="67"/>
    </row>
    <row r="425" ht="12.75">
      <c r="A425" s="67"/>
    </row>
    <row r="426" ht="12.75">
      <c r="A426" s="67"/>
    </row>
    <row r="427" ht="12.75">
      <c r="A427" s="67"/>
    </row>
    <row r="428" ht="12.75">
      <c r="A428" s="67"/>
    </row>
    <row r="429" ht="12.75">
      <c r="A429" s="67"/>
    </row>
    <row r="430" ht="12.75">
      <c r="A430" s="67"/>
    </row>
    <row r="431" ht="12.75">
      <c r="A431" s="67"/>
    </row>
    <row r="432" ht="12.75">
      <c r="A432" s="67"/>
    </row>
    <row r="433" ht="12.75">
      <c r="A433" s="67"/>
    </row>
    <row r="434" ht="12.75">
      <c r="A434" s="67"/>
    </row>
    <row r="435" ht="12.75">
      <c r="A435" s="67"/>
    </row>
    <row r="436" ht="12.75">
      <c r="A436" s="67"/>
    </row>
    <row r="437" ht="12.75">
      <c r="A437" s="67"/>
    </row>
    <row r="438" ht="12.75">
      <c r="A438" s="67"/>
    </row>
    <row r="439" ht="12.75">
      <c r="A439" s="67"/>
    </row>
    <row r="440" ht="12.75">
      <c r="A440" s="67"/>
    </row>
    <row r="441" ht="12.75">
      <c r="A441" s="67"/>
    </row>
    <row r="442" ht="12.75">
      <c r="A442" s="67"/>
    </row>
    <row r="443" ht="12.75">
      <c r="A443" s="67"/>
    </row>
    <row r="444" ht="12.75">
      <c r="A444" s="67"/>
    </row>
    <row r="445" ht="12.75">
      <c r="A445" s="67"/>
    </row>
    <row r="446" ht="12.75">
      <c r="A446" s="67"/>
    </row>
    <row r="447" ht="12.75">
      <c r="A447" s="67"/>
    </row>
    <row r="448" ht="12.75">
      <c r="A448" s="67"/>
    </row>
    <row r="449" ht="12.75">
      <c r="A449" s="67"/>
    </row>
    <row r="450" ht="12.75">
      <c r="A450" s="67"/>
    </row>
    <row r="451" ht="12.75">
      <c r="A451" s="67"/>
    </row>
    <row r="452" ht="12.75">
      <c r="A452" s="67"/>
    </row>
    <row r="453" ht="12.75">
      <c r="A453" s="67"/>
    </row>
    <row r="454" ht="12.75">
      <c r="A454" s="67"/>
    </row>
    <row r="455" ht="12.75">
      <c r="A455" s="67"/>
    </row>
    <row r="456" ht="12.75">
      <c r="A456" s="67"/>
    </row>
    <row r="457" ht="12.75">
      <c r="A457" s="67"/>
    </row>
    <row r="458" ht="12.75">
      <c r="A458" s="67"/>
    </row>
    <row r="459" ht="12.75">
      <c r="A459" s="67"/>
    </row>
    <row r="460" ht="12.75">
      <c r="A460" s="67"/>
    </row>
    <row r="461" ht="12.75">
      <c r="A461" s="67"/>
    </row>
    <row r="462" ht="12.75">
      <c r="A462" s="67"/>
    </row>
    <row r="463" ht="12.75">
      <c r="A463" s="67"/>
    </row>
    <row r="464" ht="12.75">
      <c r="A464" s="67"/>
    </row>
    <row r="465" ht="12.75">
      <c r="A465" s="67"/>
    </row>
    <row r="466" ht="12.75">
      <c r="A466" s="67"/>
    </row>
    <row r="467" ht="12.75">
      <c r="A467" s="67"/>
    </row>
    <row r="468" ht="12.75">
      <c r="A468" s="67"/>
    </row>
    <row r="469" ht="12.75">
      <c r="A469" s="67"/>
    </row>
    <row r="470" ht="12.75">
      <c r="A470" s="67"/>
    </row>
    <row r="471" ht="12.75">
      <c r="A471" s="67"/>
    </row>
    <row r="472" ht="12.75">
      <c r="A472" s="67"/>
    </row>
    <row r="473" ht="12.75">
      <c r="A473" s="67"/>
    </row>
    <row r="474" ht="12.75">
      <c r="A474" s="67"/>
    </row>
    <row r="475" ht="12.75">
      <c r="A475" s="67"/>
    </row>
    <row r="476" ht="12.75">
      <c r="A476" s="67"/>
    </row>
    <row r="477" ht="12.75">
      <c r="A477" s="67"/>
    </row>
    <row r="478" ht="12.75">
      <c r="A478" s="67"/>
    </row>
    <row r="479" ht="12.75">
      <c r="A479" s="67"/>
    </row>
    <row r="480" ht="12.75">
      <c r="A480" s="67"/>
    </row>
    <row r="481" ht="12.75">
      <c r="A481" s="67"/>
    </row>
    <row r="482" ht="12.75">
      <c r="A482" s="67"/>
    </row>
    <row r="483" ht="12.75">
      <c r="A483" s="67"/>
    </row>
    <row r="484" ht="12.75">
      <c r="A484" s="67"/>
    </row>
    <row r="485" ht="12.75">
      <c r="A485" s="67"/>
    </row>
    <row r="486" ht="12.75">
      <c r="A486" s="67"/>
    </row>
    <row r="487" ht="12.75">
      <c r="A487" s="67"/>
    </row>
    <row r="488" ht="12.75">
      <c r="A488" s="67"/>
    </row>
    <row r="489" ht="12.75">
      <c r="A489" s="67"/>
    </row>
    <row r="490" ht="12.75">
      <c r="A490" s="67"/>
    </row>
    <row r="491" ht="12.75">
      <c r="A491" s="67"/>
    </row>
    <row r="492" ht="12.75">
      <c r="A492" s="67"/>
    </row>
    <row r="493" ht="12.75">
      <c r="A493" s="67"/>
    </row>
    <row r="494" ht="12.75">
      <c r="A494" s="67"/>
    </row>
    <row r="495" ht="12.75">
      <c r="A495" s="67"/>
    </row>
    <row r="496" ht="12.75">
      <c r="A496" s="67"/>
    </row>
    <row r="497" ht="12.75">
      <c r="A497" s="67"/>
    </row>
    <row r="498" ht="12.75">
      <c r="A498" s="67"/>
    </row>
    <row r="499" ht="12.75">
      <c r="A499" s="67"/>
    </row>
    <row r="500" ht="12.75">
      <c r="A500" s="67"/>
    </row>
    <row r="501" ht="12.75">
      <c r="A501" s="67"/>
    </row>
    <row r="502" ht="12.75">
      <c r="A502" s="67"/>
    </row>
    <row r="503" ht="12.75">
      <c r="A503" s="67"/>
    </row>
    <row r="504" ht="12.75">
      <c r="A504" s="67"/>
    </row>
    <row r="505" ht="12.75">
      <c r="A505" s="67"/>
    </row>
    <row r="506" ht="12.75">
      <c r="A506" s="67"/>
    </row>
    <row r="507" ht="12.75">
      <c r="A507" s="67"/>
    </row>
    <row r="508" ht="12.75">
      <c r="A508" s="67"/>
    </row>
    <row r="509" ht="12.75">
      <c r="A509" s="67"/>
    </row>
    <row r="510" ht="12.75">
      <c r="A510" s="67"/>
    </row>
    <row r="511" ht="12.75">
      <c r="A511" s="67"/>
    </row>
    <row r="512" ht="12.75">
      <c r="A512" s="67"/>
    </row>
    <row r="513" ht="12.75">
      <c r="A513" s="67"/>
    </row>
    <row r="514" ht="12.75">
      <c r="A514" s="67"/>
    </row>
    <row r="515" ht="12.75">
      <c r="A515" s="67"/>
    </row>
    <row r="516" ht="12.75">
      <c r="A516" s="67"/>
    </row>
    <row r="517" ht="12.75">
      <c r="A517" s="67"/>
    </row>
    <row r="518" ht="12.75">
      <c r="A518" s="67"/>
    </row>
    <row r="519" ht="12.75">
      <c r="A519" s="67"/>
    </row>
    <row r="520" ht="12.75">
      <c r="A520" s="67"/>
    </row>
    <row r="521" ht="12.75">
      <c r="A521" s="67"/>
    </row>
    <row r="522" ht="12.75">
      <c r="A522" s="67"/>
    </row>
    <row r="523" ht="12.75">
      <c r="A523" s="67"/>
    </row>
    <row r="524" ht="12.75">
      <c r="A524" s="67"/>
    </row>
    <row r="525" ht="12.75">
      <c r="A525" s="67"/>
    </row>
    <row r="526" ht="12.75">
      <c r="A526" s="67"/>
    </row>
    <row r="527" ht="12.75">
      <c r="A527" s="67"/>
    </row>
    <row r="528" ht="12.75">
      <c r="A528" s="67"/>
    </row>
    <row r="529" ht="12.75">
      <c r="A529" s="67"/>
    </row>
    <row r="530" ht="12.75">
      <c r="A530" s="67"/>
    </row>
    <row r="531" ht="12.75">
      <c r="A531" s="67"/>
    </row>
    <row r="532" ht="12.75">
      <c r="A532" s="67"/>
    </row>
    <row r="533" ht="12.75">
      <c r="A533" s="67"/>
    </row>
    <row r="534" ht="12.75">
      <c r="A534" s="67"/>
    </row>
    <row r="535" ht="12.75">
      <c r="A535" s="67"/>
    </row>
    <row r="536" ht="12.75">
      <c r="A536" s="67"/>
    </row>
    <row r="537" ht="12.75">
      <c r="A537" s="67"/>
    </row>
    <row r="538" ht="12.75">
      <c r="A538" s="67"/>
    </row>
    <row r="539" ht="12.75">
      <c r="A539" s="67"/>
    </row>
    <row r="540" ht="12.75">
      <c r="A540" s="67"/>
    </row>
    <row r="541" ht="12.75">
      <c r="A541" s="67"/>
    </row>
    <row r="542" ht="12.75">
      <c r="A542" s="67"/>
    </row>
    <row r="543" ht="12.75">
      <c r="A543" s="67"/>
    </row>
    <row r="544" ht="12.75">
      <c r="A544" s="67"/>
    </row>
    <row r="545" ht="12.75">
      <c r="A545" s="67"/>
    </row>
    <row r="546" ht="12.75">
      <c r="A546" s="67"/>
    </row>
    <row r="547" ht="12.75">
      <c r="A547" s="67"/>
    </row>
    <row r="548" ht="12.75">
      <c r="A548" s="67"/>
    </row>
    <row r="549" ht="12.75">
      <c r="A549" s="67"/>
    </row>
    <row r="550" ht="12.75">
      <c r="A550" s="67"/>
    </row>
    <row r="551" ht="12.75">
      <c r="A551" s="67"/>
    </row>
    <row r="552" ht="12.75">
      <c r="A552" s="67"/>
    </row>
    <row r="553" ht="12.75">
      <c r="A553" s="67"/>
    </row>
    <row r="554" ht="12.75">
      <c r="A554" s="67"/>
    </row>
    <row r="555" ht="12.75">
      <c r="A555" s="67"/>
    </row>
    <row r="556" ht="12.75">
      <c r="A556" s="67"/>
    </row>
    <row r="557" ht="12.75">
      <c r="A557" s="67"/>
    </row>
    <row r="558" ht="12.75">
      <c r="A558" s="67"/>
    </row>
    <row r="559" ht="12.75">
      <c r="A559" s="67"/>
    </row>
    <row r="560" ht="12.75">
      <c r="A560" s="67"/>
    </row>
    <row r="561" ht="12.75">
      <c r="A561" s="67"/>
    </row>
    <row r="562" ht="12.75">
      <c r="A562" s="67"/>
    </row>
    <row r="563" ht="12.75">
      <c r="A563" s="67"/>
    </row>
    <row r="564" ht="12.75">
      <c r="A564" s="67"/>
    </row>
    <row r="565" ht="12.75">
      <c r="A565" s="67"/>
    </row>
    <row r="566" ht="12.75">
      <c r="A566" s="67"/>
    </row>
    <row r="567" ht="12.75">
      <c r="A567" s="67"/>
    </row>
    <row r="568" ht="12.75">
      <c r="A568" s="67"/>
    </row>
    <row r="569" ht="12.75">
      <c r="A569" s="67"/>
    </row>
    <row r="570" ht="12.75">
      <c r="A570" s="67"/>
    </row>
    <row r="571" ht="12.75">
      <c r="A571" s="67"/>
    </row>
    <row r="572" ht="12.75">
      <c r="A572" s="67"/>
    </row>
    <row r="573" ht="12.75">
      <c r="A573" s="67"/>
    </row>
    <row r="574" ht="12.75">
      <c r="A574" s="67"/>
    </row>
    <row r="575" ht="12.75">
      <c r="A575" s="67"/>
    </row>
    <row r="576" ht="12.75">
      <c r="A576" s="67"/>
    </row>
    <row r="577" ht="12.75">
      <c r="A577" s="67"/>
    </row>
    <row r="578" ht="12.75">
      <c r="A578" s="67"/>
    </row>
    <row r="579" ht="12.75">
      <c r="A579" s="67"/>
    </row>
    <row r="580" ht="12.75">
      <c r="A580" s="67"/>
    </row>
    <row r="581" ht="12.75">
      <c r="A581" s="67"/>
    </row>
    <row r="582" ht="12.75">
      <c r="A582" s="67"/>
    </row>
    <row r="583" ht="12.75">
      <c r="A583" s="67"/>
    </row>
    <row r="584" ht="12.75">
      <c r="A584" s="67"/>
    </row>
    <row r="585" ht="12.75">
      <c r="A585" s="67"/>
    </row>
    <row r="586" ht="12.75">
      <c r="A586" s="67"/>
    </row>
    <row r="587" ht="12.75">
      <c r="A587" s="67"/>
    </row>
    <row r="588" ht="12.75">
      <c r="A588" s="67"/>
    </row>
    <row r="589" ht="12.75">
      <c r="A589" s="67"/>
    </row>
    <row r="590" ht="12.75">
      <c r="A590" s="67"/>
    </row>
    <row r="591" ht="12.75">
      <c r="A591" s="67"/>
    </row>
    <row r="592" ht="12.75">
      <c r="A592" s="67"/>
    </row>
    <row r="593" ht="12.75">
      <c r="A593" s="67"/>
    </row>
    <row r="594" ht="12.75">
      <c r="A594" s="67"/>
    </row>
    <row r="595" ht="12.75">
      <c r="A595" s="67"/>
    </row>
    <row r="596" ht="12.75">
      <c r="A596" s="67"/>
    </row>
    <row r="597" ht="12.75">
      <c r="A597" s="67"/>
    </row>
    <row r="598" ht="12.75">
      <c r="A598" s="67"/>
    </row>
    <row r="599" ht="12.75">
      <c r="A599" s="67"/>
    </row>
    <row r="600" ht="12.75">
      <c r="A600" s="67"/>
    </row>
    <row r="601" ht="12.75">
      <c r="A601" s="67"/>
    </row>
    <row r="602" ht="12.75">
      <c r="A602" s="67"/>
    </row>
    <row r="603" ht="12.75">
      <c r="A603" s="67"/>
    </row>
    <row r="604" ht="12.75">
      <c r="A604" s="67"/>
    </row>
    <row r="605" ht="12.75">
      <c r="A605" s="67"/>
    </row>
    <row r="606" ht="12.75">
      <c r="A606" s="67"/>
    </row>
    <row r="607" ht="12.75">
      <c r="A607" s="67"/>
    </row>
    <row r="608" ht="12.75">
      <c r="A608" s="67"/>
    </row>
    <row r="609" ht="12.75">
      <c r="A609" s="67"/>
    </row>
    <row r="610" ht="12.75">
      <c r="A610" s="67"/>
    </row>
    <row r="611" ht="12.75">
      <c r="A611" s="67"/>
    </row>
    <row r="612" ht="12.75">
      <c r="A612" s="67"/>
    </row>
    <row r="613" ht="12.75">
      <c r="A613" s="67"/>
    </row>
    <row r="614" ht="12.75">
      <c r="A614" s="67"/>
    </row>
    <row r="615" ht="12.75">
      <c r="A615" s="67"/>
    </row>
    <row r="616" ht="12.75">
      <c r="A616" s="67"/>
    </row>
    <row r="617" ht="12.75">
      <c r="A617" s="67"/>
    </row>
    <row r="618" ht="12.75">
      <c r="A618" s="67"/>
    </row>
    <row r="619" ht="12.75">
      <c r="A619" s="67"/>
    </row>
    <row r="620" ht="12.75">
      <c r="A620" s="67"/>
    </row>
    <row r="621" ht="12.75">
      <c r="A621" s="67"/>
    </row>
    <row r="622" ht="12.75">
      <c r="A622" s="67"/>
    </row>
    <row r="623" ht="12.75">
      <c r="A623" s="67"/>
    </row>
    <row r="624" ht="12.75">
      <c r="A624" s="67"/>
    </row>
    <row r="625" ht="12.75">
      <c r="A625" s="67"/>
    </row>
    <row r="626" ht="12.75">
      <c r="A626" s="67"/>
    </row>
    <row r="627" ht="12.75">
      <c r="A627" s="67"/>
    </row>
    <row r="628" ht="12.75">
      <c r="A628" s="67"/>
    </row>
    <row r="629" ht="12.75">
      <c r="A629" s="67"/>
    </row>
    <row r="630" ht="12.75">
      <c r="A630" s="67"/>
    </row>
    <row r="631" ht="12.75">
      <c r="A631" s="67"/>
    </row>
    <row r="632" ht="12.75">
      <c r="A632" s="67"/>
    </row>
    <row r="633" ht="12.75">
      <c r="A633" s="67"/>
    </row>
    <row r="634" ht="12.75">
      <c r="A634" s="67"/>
    </row>
    <row r="635" ht="12.75">
      <c r="A635" s="67"/>
    </row>
    <row r="636" ht="12.75">
      <c r="A636" s="67"/>
    </row>
    <row r="637" ht="12.75">
      <c r="A637" s="67"/>
    </row>
    <row r="638" ht="12.75">
      <c r="A638" s="67"/>
    </row>
    <row r="639" ht="12.75">
      <c r="A639" s="67"/>
    </row>
    <row r="640" ht="12.75">
      <c r="A640" s="67"/>
    </row>
    <row r="641" ht="12.75">
      <c r="A641" s="67"/>
    </row>
    <row r="642" ht="12.75">
      <c r="A642" s="67"/>
    </row>
    <row r="643" ht="12.75">
      <c r="A643" s="67"/>
    </row>
    <row r="644" ht="12.75">
      <c r="A644" s="67"/>
    </row>
    <row r="645" ht="12.75">
      <c r="A645" s="67"/>
    </row>
    <row r="646" ht="12.75">
      <c r="A646" s="67"/>
    </row>
    <row r="647" ht="12.75">
      <c r="A647" s="67"/>
    </row>
    <row r="648" ht="12.75">
      <c r="A648" s="67"/>
    </row>
    <row r="649" ht="12.75">
      <c r="A649" s="67"/>
    </row>
    <row r="650" ht="12.75">
      <c r="A650" s="67"/>
    </row>
    <row r="651" ht="12.75">
      <c r="A651" s="67"/>
    </row>
    <row r="652" ht="12.75">
      <c r="A652" s="67"/>
    </row>
    <row r="653" ht="12.75">
      <c r="A653" s="67"/>
    </row>
    <row r="654" ht="12.75">
      <c r="A654" s="67"/>
    </row>
    <row r="655" ht="12.75">
      <c r="A655" s="67"/>
    </row>
    <row r="656" ht="12.75">
      <c r="A656" s="67"/>
    </row>
    <row r="657" ht="12.75">
      <c r="A657" s="67"/>
    </row>
    <row r="658" ht="12.75">
      <c r="A658" s="67"/>
    </row>
    <row r="659" ht="12.75">
      <c r="A659" s="67"/>
    </row>
    <row r="660" ht="12.75">
      <c r="A660" s="67"/>
    </row>
    <row r="661" ht="12.75">
      <c r="A661" s="67"/>
    </row>
    <row r="662" ht="12.75">
      <c r="A662" s="67"/>
    </row>
    <row r="663" ht="12.75">
      <c r="A663" s="67"/>
    </row>
    <row r="664" ht="12.75">
      <c r="A664" s="67"/>
    </row>
    <row r="665" ht="12.75">
      <c r="A665" s="67"/>
    </row>
    <row r="666" ht="12.75">
      <c r="A666" s="67"/>
    </row>
    <row r="667" ht="12.75">
      <c r="A667" s="67"/>
    </row>
    <row r="668" ht="12.75">
      <c r="A668" s="67"/>
    </row>
    <row r="669" ht="12.75">
      <c r="A669" s="67"/>
    </row>
    <row r="670" ht="12.75">
      <c r="A670" s="67"/>
    </row>
    <row r="671" ht="12.75">
      <c r="A671" s="67"/>
    </row>
    <row r="672" ht="12.75">
      <c r="A672" s="67"/>
    </row>
    <row r="673" ht="12.75">
      <c r="A673" s="67"/>
    </row>
    <row r="674" ht="12.75">
      <c r="A674" s="67"/>
    </row>
    <row r="675" ht="12.75">
      <c r="A675" s="67"/>
    </row>
    <row r="676" ht="12.75">
      <c r="A676" s="67"/>
    </row>
    <row r="677" ht="12.75">
      <c r="A677" s="67"/>
    </row>
    <row r="678" ht="12.75">
      <c r="A678" s="67"/>
    </row>
    <row r="679" ht="12.75">
      <c r="A679" s="67"/>
    </row>
    <row r="680" ht="12.75">
      <c r="A680" s="67"/>
    </row>
    <row r="681" ht="12.75">
      <c r="A681" s="67"/>
    </row>
    <row r="682" ht="12.75">
      <c r="A682" s="67"/>
    </row>
    <row r="683" ht="12.75">
      <c r="A683" s="67"/>
    </row>
    <row r="684" ht="12.75">
      <c r="A684" s="67"/>
    </row>
    <row r="685" ht="12.75">
      <c r="A685" s="67"/>
    </row>
    <row r="686" ht="12.75">
      <c r="A686" s="67"/>
    </row>
    <row r="687" ht="12.75">
      <c r="A687" s="67"/>
    </row>
    <row r="688" ht="12.75">
      <c r="A688" s="67"/>
    </row>
    <row r="689" ht="12.75">
      <c r="A689" s="67"/>
    </row>
    <row r="690" ht="12.75">
      <c r="A690" s="67"/>
    </row>
    <row r="691" ht="12.75">
      <c r="A691" s="67"/>
    </row>
    <row r="692" ht="12.75">
      <c r="A692" s="67"/>
    </row>
    <row r="693" ht="12.75">
      <c r="A693" s="67"/>
    </row>
    <row r="694" ht="12.75">
      <c r="A694" s="67"/>
    </row>
    <row r="695" ht="12.75">
      <c r="A695" s="67"/>
    </row>
    <row r="696" ht="12.75">
      <c r="A696" s="67"/>
    </row>
    <row r="697" ht="12.75">
      <c r="A697" s="67"/>
    </row>
    <row r="698" ht="12.75">
      <c r="A698" s="67"/>
    </row>
    <row r="699" ht="12.75">
      <c r="A699" s="67"/>
    </row>
    <row r="700" ht="12.75">
      <c r="A700" s="67"/>
    </row>
    <row r="701" ht="12.75">
      <c r="A701" s="67"/>
    </row>
    <row r="702" ht="12.75">
      <c r="A702" s="67"/>
    </row>
    <row r="703" ht="12.75">
      <c r="A703" s="67"/>
    </row>
    <row r="704" ht="12.75">
      <c r="A704" s="67"/>
    </row>
    <row r="705" ht="12.75">
      <c r="A705" s="67"/>
    </row>
    <row r="706" ht="12.75">
      <c r="A706" s="67"/>
    </row>
    <row r="707" ht="12.75">
      <c r="A707" s="67"/>
    </row>
    <row r="708" ht="12.75">
      <c r="A708" s="67"/>
    </row>
    <row r="709" ht="12.75">
      <c r="A709" s="67"/>
    </row>
    <row r="710" ht="12.75">
      <c r="A710" s="67"/>
    </row>
    <row r="711" ht="12.75">
      <c r="A711" s="67"/>
    </row>
    <row r="712" ht="12.75">
      <c r="A712" s="67"/>
    </row>
    <row r="713" ht="12.75">
      <c r="A713" s="67"/>
    </row>
    <row r="714" ht="12.75">
      <c r="A714" s="67"/>
    </row>
    <row r="715" ht="12.75">
      <c r="A715" s="67"/>
    </row>
    <row r="716" ht="12.75">
      <c r="A716" s="67"/>
    </row>
    <row r="717" ht="12.75">
      <c r="A717" s="67"/>
    </row>
    <row r="718" ht="12.75">
      <c r="A718" s="67"/>
    </row>
    <row r="719" ht="12.75">
      <c r="A719" s="67"/>
    </row>
    <row r="720" ht="12.75">
      <c r="A720" s="67"/>
    </row>
    <row r="721" ht="12.75">
      <c r="A721" s="67"/>
    </row>
    <row r="722" ht="12.75">
      <c r="A722" s="67"/>
    </row>
    <row r="723" ht="12.75">
      <c r="A723" s="67"/>
    </row>
    <row r="724" ht="12.75">
      <c r="A724" s="67"/>
    </row>
    <row r="725" ht="12.75">
      <c r="A725" s="67"/>
    </row>
    <row r="726" ht="12.75">
      <c r="A726" s="67"/>
    </row>
    <row r="727" ht="12.75">
      <c r="A727" s="67"/>
    </row>
    <row r="728" ht="12.75">
      <c r="A728" s="67"/>
    </row>
    <row r="729" ht="12.75">
      <c r="A729" s="67"/>
    </row>
    <row r="730" ht="12.75">
      <c r="A730" s="67"/>
    </row>
    <row r="731" ht="12.75">
      <c r="A731" s="67"/>
    </row>
    <row r="732" ht="12.75">
      <c r="A732" s="67"/>
    </row>
    <row r="733" ht="12.75">
      <c r="A733" s="67"/>
    </row>
    <row r="734" ht="12.75">
      <c r="A734" s="67"/>
    </row>
    <row r="735" ht="12.75">
      <c r="A735" s="67"/>
    </row>
    <row r="736" ht="12.75">
      <c r="A736" s="67"/>
    </row>
    <row r="737" ht="12.75">
      <c r="A737" s="67"/>
    </row>
    <row r="738" ht="12.75">
      <c r="A738" s="67"/>
    </row>
    <row r="739" ht="12.75">
      <c r="A739" s="67"/>
    </row>
    <row r="740" ht="12.75">
      <c r="A740" s="67"/>
    </row>
    <row r="741" ht="12.75">
      <c r="A741" s="67"/>
    </row>
    <row r="742" ht="12.75">
      <c r="A742" s="67"/>
    </row>
    <row r="743" ht="12.75">
      <c r="A743" s="67"/>
    </row>
    <row r="744" ht="12.75">
      <c r="A744" s="67"/>
    </row>
    <row r="745" ht="12.75">
      <c r="A745" s="67"/>
    </row>
    <row r="746" ht="12.75">
      <c r="A746" s="67"/>
    </row>
    <row r="747" ht="12.75">
      <c r="A747" s="67"/>
    </row>
    <row r="748" ht="12.75">
      <c r="A748" s="67"/>
    </row>
    <row r="749" ht="12.75">
      <c r="A749" s="67"/>
    </row>
    <row r="750" ht="12.75">
      <c r="A750" s="67"/>
    </row>
    <row r="751" ht="12.75">
      <c r="A751" s="67"/>
    </row>
    <row r="752" ht="12.75">
      <c r="A752" s="67"/>
    </row>
    <row r="753" ht="12.75">
      <c r="A753" s="67"/>
    </row>
    <row r="754" ht="12.75">
      <c r="A754" s="67"/>
    </row>
    <row r="755" ht="12.75">
      <c r="A755" s="67"/>
    </row>
    <row r="756" ht="12.75">
      <c r="A756" s="67"/>
    </row>
    <row r="757" ht="12.75">
      <c r="A757" s="67"/>
    </row>
    <row r="758" ht="12.75">
      <c r="A758" s="67"/>
    </row>
    <row r="759" ht="12.75">
      <c r="A759" s="67"/>
    </row>
    <row r="760" ht="12.75">
      <c r="A760" s="67"/>
    </row>
    <row r="761" ht="12.75">
      <c r="A761" s="67"/>
    </row>
    <row r="762" ht="12.75">
      <c r="A762" s="67"/>
    </row>
    <row r="763" ht="12.75">
      <c r="A763" s="67"/>
    </row>
    <row r="764" ht="12.75">
      <c r="A764" s="67"/>
    </row>
    <row r="765" ht="12.75">
      <c r="A765" s="67"/>
    </row>
    <row r="766" ht="12.75">
      <c r="A766" s="67"/>
    </row>
    <row r="767" ht="12.75">
      <c r="A767" s="67"/>
    </row>
    <row r="768" ht="12.75">
      <c r="A768" s="67"/>
    </row>
    <row r="769" ht="12.75">
      <c r="A769" s="67"/>
    </row>
    <row r="770" ht="12.75">
      <c r="A770" s="67"/>
    </row>
    <row r="771" ht="12.75">
      <c r="A771" s="67"/>
    </row>
    <row r="772" ht="12.75">
      <c r="A772" s="67"/>
    </row>
    <row r="773" ht="12.75">
      <c r="A773" s="67"/>
    </row>
    <row r="774" ht="12.75">
      <c r="A774" s="67"/>
    </row>
    <row r="775" ht="12.75">
      <c r="A775" s="67"/>
    </row>
  </sheetData>
  <sheetProtection/>
  <mergeCells count="11">
    <mergeCell ref="A1:C1"/>
    <mergeCell ref="A2:C2"/>
    <mergeCell ref="A3:C3"/>
    <mergeCell ref="A4:C4"/>
    <mergeCell ref="A9:C9"/>
    <mergeCell ref="A11:A13"/>
    <mergeCell ref="B11:B13"/>
    <mergeCell ref="C11:C13"/>
    <mergeCell ref="A5:C5"/>
    <mergeCell ref="A8:C8"/>
    <mergeCell ref="A6:C6"/>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5.xml><?xml version="1.0" encoding="utf-8"?>
<worksheet xmlns="http://schemas.openxmlformats.org/spreadsheetml/2006/main" xmlns:r="http://schemas.openxmlformats.org/officeDocument/2006/relationships">
  <sheetPr>
    <tabColor rgb="FFFFFF00"/>
  </sheetPr>
  <dimension ref="A1:IV40"/>
  <sheetViews>
    <sheetView view="pageBreakPreview" zoomScaleSheetLayoutView="100" zoomScalePageLayoutView="0" workbookViewId="0" topLeftCell="A1">
      <selection activeCell="E15" sqref="E15"/>
    </sheetView>
  </sheetViews>
  <sheetFormatPr defaultColWidth="9.140625" defaultRowHeight="12.75"/>
  <cols>
    <col min="1" max="1" width="52.140625" style="184" customWidth="1"/>
    <col min="2" max="2" width="5.28125" style="184" customWidth="1"/>
    <col min="3" max="7" width="4.28125" style="184" customWidth="1"/>
    <col min="8" max="8" width="6.57421875" style="184" customWidth="1"/>
    <col min="9" max="9" width="7.421875" style="184" customWidth="1"/>
    <col min="10" max="10" width="11.57421875" style="184" customWidth="1"/>
    <col min="11" max="11" width="10.7109375" style="184" customWidth="1"/>
    <col min="12" max="16384" width="9.140625" style="184" customWidth="1"/>
  </cols>
  <sheetData>
    <row r="1" spans="1:10" s="178" customFormat="1" ht="13.5" customHeight="1">
      <c r="A1" s="177"/>
      <c r="B1" s="288" t="s">
        <v>87</v>
      </c>
      <c r="C1" s="289"/>
      <c r="D1" s="289"/>
      <c r="E1" s="289"/>
      <c r="F1" s="289"/>
      <c r="G1" s="289"/>
      <c r="H1" s="289"/>
      <c r="I1" s="289"/>
      <c r="J1" s="289"/>
    </row>
    <row r="2" spans="1:10" s="178" customFormat="1" ht="13.5" customHeight="1">
      <c r="A2" s="283" t="s">
        <v>473</v>
      </c>
      <c r="B2" s="284"/>
      <c r="C2" s="284"/>
      <c r="D2" s="284"/>
      <c r="E2" s="284"/>
      <c r="F2" s="284"/>
      <c r="G2" s="284"/>
      <c r="H2" s="284"/>
      <c r="I2" s="284"/>
      <c r="J2" s="284"/>
    </row>
    <row r="3" spans="1:10" s="178" customFormat="1" ht="13.5" customHeight="1">
      <c r="A3" s="283" t="s">
        <v>424</v>
      </c>
      <c r="B3" s="284"/>
      <c r="C3" s="284"/>
      <c r="D3" s="284"/>
      <c r="E3" s="284"/>
      <c r="F3" s="284"/>
      <c r="G3" s="284"/>
      <c r="H3" s="284"/>
      <c r="I3" s="284"/>
      <c r="J3" s="284"/>
    </row>
    <row r="4" spans="1:10" s="178" customFormat="1" ht="13.5" customHeight="1">
      <c r="A4" s="283" t="s">
        <v>423</v>
      </c>
      <c r="B4" s="284"/>
      <c r="C4" s="284"/>
      <c r="D4" s="284"/>
      <c r="E4" s="284"/>
      <c r="F4" s="284"/>
      <c r="G4" s="284"/>
      <c r="H4" s="284"/>
      <c r="I4" s="284"/>
      <c r="J4" s="284"/>
    </row>
    <row r="5" spans="1:256" s="178" customFormat="1" ht="13.5" customHeight="1">
      <c r="A5" s="283" t="s">
        <v>630</v>
      </c>
      <c r="B5" s="284"/>
      <c r="C5" s="284"/>
      <c r="D5" s="284"/>
      <c r="E5" s="284"/>
      <c r="F5" s="284"/>
      <c r="G5" s="284"/>
      <c r="H5" s="284"/>
      <c r="I5" s="284"/>
      <c r="J5" s="284"/>
      <c r="K5" s="283"/>
      <c r="L5" s="284"/>
      <c r="M5" s="284"/>
      <c r="N5" s="284"/>
      <c r="O5" s="284"/>
      <c r="P5" s="284"/>
      <c r="Q5" s="284"/>
      <c r="R5" s="284"/>
      <c r="S5" s="284"/>
      <c r="T5" s="284"/>
      <c r="U5" s="283"/>
      <c r="V5" s="284"/>
      <c r="W5" s="284"/>
      <c r="X5" s="284"/>
      <c r="Y5" s="284"/>
      <c r="Z5" s="284"/>
      <c r="AA5" s="284"/>
      <c r="AB5" s="284"/>
      <c r="AC5" s="284"/>
      <c r="AD5" s="284"/>
      <c r="AE5" s="283"/>
      <c r="AF5" s="284"/>
      <c r="AG5" s="284"/>
      <c r="AH5" s="284"/>
      <c r="AI5" s="284"/>
      <c r="AJ5" s="284"/>
      <c r="AK5" s="284"/>
      <c r="AL5" s="284"/>
      <c r="AM5" s="284"/>
      <c r="AN5" s="284"/>
      <c r="AO5" s="283"/>
      <c r="AP5" s="284"/>
      <c r="AQ5" s="284"/>
      <c r="AR5" s="284"/>
      <c r="AS5" s="284"/>
      <c r="AT5" s="284"/>
      <c r="AU5" s="284"/>
      <c r="AV5" s="284"/>
      <c r="AW5" s="284"/>
      <c r="AX5" s="284"/>
      <c r="AY5" s="283"/>
      <c r="AZ5" s="284"/>
      <c r="BA5" s="284"/>
      <c r="BB5" s="284"/>
      <c r="BC5" s="284"/>
      <c r="BD5" s="284"/>
      <c r="BE5" s="284"/>
      <c r="BF5" s="284"/>
      <c r="BG5" s="284"/>
      <c r="BH5" s="284"/>
      <c r="BI5" s="283"/>
      <c r="BJ5" s="284"/>
      <c r="BK5" s="284"/>
      <c r="BL5" s="284"/>
      <c r="BM5" s="284"/>
      <c r="BN5" s="284"/>
      <c r="BO5" s="284"/>
      <c r="BP5" s="284"/>
      <c r="BQ5" s="284"/>
      <c r="BR5" s="284"/>
      <c r="BS5" s="283"/>
      <c r="BT5" s="284"/>
      <c r="BU5" s="284"/>
      <c r="BV5" s="284"/>
      <c r="BW5" s="284"/>
      <c r="BX5" s="284"/>
      <c r="BY5" s="284"/>
      <c r="BZ5" s="284"/>
      <c r="CA5" s="284"/>
      <c r="CB5" s="284"/>
      <c r="CC5" s="283"/>
      <c r="CD5" s="284"/>
      <c r="CE5" s="284"/>
      <c r="CF5" s="284"/>
      <c r="CG5" s="284"/>
      <c r="CH5" s="284"/>
      <c r="CI5" s="284"/>
      <c r="CJ5" s="284"/>
      <c r="CK5" s="284"/>
      <c r="CL5" s="284"/>
      <c r="CM5" s="283"/>
      <c r="CN5" s="284"/>
      <c r="CO5" s="284"/>
      <c r="CP5" s="284"/>
      <c r="CQ5" s="284"/>
      <c r="CR5" s="284"/>
      <c r="CS5" s="284"/>
      <c r="CT5" s="284"/>
      <c r="CU5" s="284"/>
      <c r="CV5" s="284"/>
      <c r="CW5" s="283"/>
      <c r="CX5" s="284"/>
      <c r="CY5" s="284"/>
      <c r="CZ5" s="284"/>
      <c r="DA5" s="284"/>
      <c r="DB5" s="284"/>
      <c r="DC5" s="284"/>
      <c r="DD5" s="284"/>
      <c r="DE5" s="284"/>
      <c r="DF5" s="284"/>
      <c r="DG5" s="283"/>
      <c r="DH5" s="284"/>
      <c r="DI5" s="284"/>
      <c r="DJ5" s="284"/>
      <c r="DK5" s="284"/>
      <c r="DL5" s="284"/>
      <c r="DM5" s="284"/>
      <c r="DN5" s="284"/>
      <c r="DO5" s="284"/>
      <c r="DP5" s="284"/>
      <c r="DQ5" s="283"/>
      <c r="DR5" s="284"/>
      <c r="DS5" s="284"/>
      <c r="DT5" s="284"/>
      <c r="DU5" s="284"/>
      <c r="DV5" s="284"/>
      <c r="DW5" s="284"/>
      <c r="DX5" s="284"/>
      <c r="DY5" s="284"/>
      <c r="DZ5" s="284"/>
      <c r="EA5" s="283"/>
      <c r="EB5" s="284"/>
      <c r="EC5" s="284"/>
      <c r="ED5" s="284"/>
      <c r="EE5" s="284"/>
      <c r="EF5" s="284"/>
      <c r="EG5" s="284"/>
      <c r="EH5" s="284"/>
      <c r="EI5" s="284"/>
      <c r="EJ5" s="284"/>
      <c r="EK5" s="283"/>
      <c r="EL5" s="284"/>
      <c r="EM5" s="284"/>
      <c r="EN5" s="284"/>
      <c r="EO5" s="284"/>
      <c r="EP5" s="284"/>
      <c r="EQ5" s="284"/>
      <c r="ER5" s="284"/>
      <c r="ES5" s="284"/>
      <c r="ET5" s="284"/>
      <c r="EU5" s="283"/>
      <c r="EV5" s="284"/>
      <c r="EW5" s="284"/>
      <c r="EX5" s="284"/>
      <c r="EY5" s="284"/>
      <c r="EZ5" s="284"/>
      <c r="FA5" s="284"/>
      <c r="FB5" s="284"/>
      <c r="FC5" s="284"/>
      <c r="FD5" s="284"/>
      <c r="FE5" s="283"/>
      <c r="FF5" s="284"/>
      <c r="FG5" s="284"/>
      <c r="FH5" s="284"/>
      <c r="FI5" s="284"/>
      <c r="FJ5" s="284"/>
      <c r="FK5" s="284"/>
      <c r="FL5" s="284"/>
      <c r="FM5" s="284"/>
      <c r="FN5" s="284"/>
      <c r="FO5" s="283"/>
      <c r="FP5" s="284"/>
      <c r="FQ5" s="284"/>
      <c r="FR5" s="284"/>
      <c r="FS5" s="284"/>
      <c r="FT5" s="284"/>
      <c r="FU5" s="284"/>
      <c r="FV5" s="284"/>
      <c r="FW5" s="284"/>
      <c r="FX5" s="284"/>
      <c r="FY5" s="283"/>
      <c r="FZ5" s="284"/>
      <c r="GA5" s="284"/>
      <c r="GB5" s="284"/>
      <c r="GC5" s="284"/>
      <c r="GD5" s="284"/>
      <c r="GE5" s="284"/>
      <c r="GF5" s="284"/>
      <c r="GG5" s="284"/>
      <c r="GH5" s="284"/>
      <c r="GI5" s="283"/>
      <c r="GJ5" s="284"/>
      <c r="GK5" s="284"/>
      <c r="GL5" s="284"/>
      <c r="GM5" s="284"/>
      <c r="GN5" s="284"/>
      <c r="GO5" s="284"/>
      <c r="GP5" s="284"/>
      <c r="GQ5" s="284"/>
      <c r="GR5" s="284"/>
      <c r="GS5" s="283"/>
      <c r="GT5" s="284"/>
      <c r="GU5" s="284"/>
      <c r="GV5" s="284"/>
      <c r="GW5" s="284"/>
      <c r="GX5" s="284"/>
      <c r="GY5" s="284"/>
      <c r="GZ5" s="284"/>
      <c r="HA5" s="284"/>
      <c r="HB5" s="284"/>
      <c r="HC5" s="283"/>
      <c r="HD5" s="284"/>
      <c r="HE5" s="284"/>
      <c r="HF5" s="284"/>
      <c r="HG5" s="284"/>
      <c r="HH5" s="284"/>
      <c r="HI5" s="284"/>
      <c r="HJ5" s="284"/>
      <c r="HK5" s="284"/>
      <c r="HL5" s="284"/>
      <c r="HM5" s="283"/>
      <c r="HN5" s="284"/>
      <c r="HO5" s="284"/>
      <c r="HP5" s="284"/>
      <c r="HQ5" s="284"/>
      <c r="HR5" s="284"/>
      <c r="HS5" s="284"/>
      <c r="HT5" s="284"/>
      <c r="HU5" s="284"/>
      <c r="HV5" s="284"/>
      <c r="HW5" s="283"/>
      <c r="HX5" s="284"/>
      <c r="HY5" s="284"/>
      <c r="HZ5" s="284"/>
      <c r="IA5" s="284"/>
      <c r="IB5" s="284"/>
      <c r="IC5" s="284"/>
      <c r="ID5" s="284"/>
      <c r="IE5" s="284"/>
      <c r="IF5" s="284"/>
      <c r="IG5" s="283"/>
      <c r="IH5" s="284"/>
      <c r="II5" s="284"/>
      <c r="IJ5" s="284"/>
      <c r="IK5" s="284"/>
      <c r="IL5" s="284"/>
      <c r="IM5" s="284"/>
      <c r="IN5" s="284"/>
      <c r="IO5" s="284"/>
      <c r="IP5" s="284"/>
      <c r="IQ5" s="283"/>
      <c r="IR5" s="284"/>
      <c r="IS5" s="284"/>
      <c r="IT5" s="284"/>
      <c r="IU5" s="284"/>
      <c r="IV5" s="284"/>
    </row>
    <row r="6" spans="1:10" s="178" customFormat="1" ht="13.5" customHeight="1">
      <c r="A6" s="283" t="s">
        <v>662</v>
      </c>
      <c r="B6" s="284"/>
      <c r="C6" s="284"/>
      <c r="D6" s="284"/>
      <c r="E6" s="284"/>
      <c r="F6" s="284"/>
      <c r="G6" s="284"/>
      <c r="H6" s="284"/>
      <c r="I6" s="284"/>
      <c r="J6" s="284"/>
    </row>
    <row r="7" spans="1:10" s="178" customFormat="1" ht="13.5" customHeight="1">
      <c r="A7" s="179"/>
      <c r="B7" s="179"/>
      <c r="C7" s="179"/>
      <c r="D7" s="179"/>
      <c r="G7" s="179"/>
      <c r="J7" s="179"/>
    </row>
    <row r="8" spans="1:10" s="178" customFormat="1" ht="13.5" customHeight="1">
      <c r="A8" s="180"/>
      <c r="B8" s="181"/>
      <c r="C8" s="182"/>
      <c r="D8" s="183"/>
      <c r="E8" s="181"/>
      <c r="F8" s="181"/>
      <c r="G8" s="181"/>
      <c r="H8" s="181"/>
      <c r="I8" s="181"/>
      <c r="J8" s="181"/>
    </row>
    <row r="9" spans="1:10" s="178" customFormat="1" ht="5.25" customHeight="1">
      <c r="A9" s="179"/>
      <c r="B9" s="179"/>
      <c r="C9" s="179"/>
      <c r="D9" s="179"/>
      <c r="E9" s="179"/>
      <c r="F9" s="179"/>
      <c r="G9" s="179"/>
      <c r="H9" s="179"/>
      <c r="I9" s="179"/>
      <c r="J9" s="179"/>
    </row>
    <row r="10" ht="12.75" hidden="1"/>
    <row r="11" spans="1:10" ht="37.5" customHeight="1">
      <c r="A11" s="285" t="s">
        <v>394</v>
      </c>
      <c r="B11" s="285"/>
      <c r="C11" s="285"/>
      <c r="D11" s="285"/>
      <c r="E11" s="285"/>
      <c r="F11" s="285"/>
      <c r="G11" s="285"/>
      <c r="H11" s="285"/>
      <c r="I11" s="285"/>
      <c r="J11" s="285"/>
    </row>
    <row r="12" spans="1:10" ht="7.5" customHeight="1">
      <c r="A12" s="285"/>
      <c r="B12" s="285"/>
      <c r="C12" s="285"/>
      <c r="D12" s="285"/>
      <c r="E12" s="285"/>
      <c r="F12" s="285"/>
      <c r="G12" s="285"/>
      <c r="H12" s="285"/>
      <c r="I12" s="285"/>
      <c r="J12" s="285"/>
    </row>
    <row r="13" spans="9:11" ht="12.75" customHeight="1" hidden="1">
      <c r="I13" s="185"/>
      <c r="J13" s="185" t="s">
        <v>103</v>
      </c>
      <c r="K13" s="186"/>
    </row>
    <row r="14" spans="1:10" ht="12.75" customHeight="1">
      <c r="A14" s="286" t="s">
        <v>88</v>
      </c>
      <c r="B14" s="286" t="s">
        <v>328</v>
      </c>
      <c r="C14" s="286"/>
      <c r="D14" s="286"/>
      <c r="E14" s="286"/>
      <c r="F14" s="286"/>
      <c r="G14" s="286"/>
      <c r="H14" s="286"/>
      <c r="I14" s="286"/>
      <c r="J14" s="287" t="s">
        <v>341</v>
      </c>
    </row>
    <row r="15" spans="1:10" ht="109.5" customHeight="1">
      <c r="A15" s="286"/>
      <c r="B15" s="187" t="s">
        <v>89</v>
      </c>
      <c r="C15" s="187" t="s">
        <v>329</v>
      </c>
      <c r="D15" s="187" t="s">
        <v>90</v>
      </c>
      <c r="E15" s="187" t="s">
        <v>330</v>
      </c>
      <c r="F15" s="187" t="s">
        <v>91</v>
      </c>
      <c r="G15" s="187" t="s">
        <v>92</v>
      </c>
      <c r="H15" s="187" t="s">
        <v>93</v>
      </c>
      <c r="I15" s="188" t="s">
        <v>94</v>
      </c>
      <c r="J15" s="287"/>
    </row>
    <row r="16" spans="1:10" ht="28.5" customHeight="1" hidden="1">
      <c r="A16" s="189" t="s">
        <v>95</v>
      </c>
      <c r="B16" s="190" t="s">
        <v>299</v>
      </c>
      <c r="C16" s="190" t="s">
        <v>111</v>
      </c>
      <c r="D16" s="190" t="s">
        <v>143</v>
      </c>
      <c r="E16" s="190" t="s">
        <v>187</v>
      </c>
      <c r="F16" s="190" t="s">
        <v>187</v>
      </c>
      <c r="G16" s="190" t="s">
        <v>187</v>
      </c>
      <c r="H16" s="190" t="s">
        <v>331</v>
      </c>
      <c r="I16" s="190" t="s">
        <v>186</v>
      </c>
      <c r="J16" s="191">
        <f>J17-J20</f>
        <v>0</v>
      </c>
    </row>
    <row r="17" spans="1:10" ht="42" customHeight="1" hidden="1">
      <c r="A17" s="189" t="s">
        <v>96</v>
      </c>
      <c r="B17" s="190" t="s">
        <v>299</v>
      </c>
      <c r="C17" s="190" t="s">
        <v>111</v>
      </c>
      <c r="D17" s="190" t="s">
        <v>143</v>
      </c>
      <c r="E17" s="190" t="s">
        <v>187</v>
      </c>
      <c r="F17" s="190" t="s">
        <v>187</v>
      </c>
      <c r="G17" s="190" t="s">
        <v>187</v>
      </c>
      <c r="H17" s="190" t="s">
        <v>331</v>
      </c>
      <c r="I17" s="192">
        <v>700</v>
      </c>
      <c r="J17" s="191">
        <f>J18</f>
        <v>0</v>
      </c>
    </row>
    <row r="18" spans="1:10" ht="41.25" customHeight="1" hidden="1">
      <c r="A18" s="193" t="s">
        <v>97</v>
      </c>
      <c r="B18" s="190" t="s">
        <v>299</v>
      </c>
      <c r="C18" s="190" t="s">
        <v>111</v>
      </c>
      <c r="D18" s="190" t="s">
        <v>143</v>
      </c>
      <c r="E18" s="190" t="s">
        <v>187</v>
      </c>
      <c r="F18" s="190" t="s">
        <v>187</v>
      </c>
      <c r="G18" s="190" t="s">
        <v>187</v>
      </c>
      <c r="H18" s="190" t="s">
        <v>331</v>
      </c>
      <c r="I18" s="192">
        <v>710</v>
      </c>
      <c r="J18" s="191">
        <f>J19</f>
        <v>0</v>
      </c>
    </row>
    <row r="19" spans="1:10" ht="41.25" customHeight="1" hidden="1">
      <c r="A19" s="193" t="s">
        <v>98</v>
      </c>
      <c r="B19" s="190" t="s">
        <v>299</v>
      </c>
      <c r="C19" s="190" t="s">
        <v>111</v>
      </c>
      <c r="D19" s="190" t="s">
        <v>143</v>
      </c>
      <c r="E19" s="190" t="s">
        <v>187</v>
      </c>
      <c r="F19" s="190" t="s">
        <v>187</v>
      </c>
      <c r="G19" s="190" t="s">
        <v>168</v>
      </c>
      <c r="H19" s="190" t="s">
        <v>331</v>
      </c>
      <c r="I19" s="192">
        <v>710</v>
      </c>
      <c r="J19" s="191">
        <v>0</v>
      </c>
    </row>
    <row r="20" spans="1:10" ht="42" customHeight="1" hidden="1">
      <c r="A20" s="189" t="s">
        <v>99</v>
      </c>
      <c r="B20" s="190" t="s">
        <v>299</v>
      </c>
      <c r="C20" s="190" t="s">
        <v>111</v>
      </c>
      <c r="D20" s="190" t="s">
        <v>143</v>
      </c>
      <c r="E20" s="190" t="s">
        <v>187</v>
      </c>
      <c r="F20" s="190" t="s">
        <v>187</v>
      </c>
      <c r="G20" s="190" t="s">
        <v>187</v>
      </c>
      <c r="H20" s="190" t="s">
        <v>331</v>
      </c>
      <c r="I20" s="192">
        <v>800</v>
      </c>
      <c r="J20" s="191">
        <f>J21</f>
        <v>0</v>
      </c>
    </row>
    <row r="21" spans="1:10" ht="41.25" customHeight="1" hidden="1">
      <c r="A21" s="193" t="s">
        <v>100</v>
      </c>
      <c r="B21" s="190" t="s">
        <v>299</v>
      </c>
      <c r="C21" s="190" t="s">
        <v>111</v>
      </c>
      <c r="D21" s="190" t="s">
        <v>143</v>
      </c>
      <c r="E21" s="190" t="s">
        <v>187</v>
      </c>
      <c r="F21" s="190" t="s">
        <v>187</v>
      </c>
      <c r="G21" s="190" t="s">
        <v>187</v>
      </c>
      <c r="H21" s="190" t="s">
        <v>331</v>
      </c>
      <c r="I21" s="192">
        <v>810</v>
      </c>
      <c r="J21" s="191">
        <v>0</v>
      </c>
    </row>
    <row r="22" spans="1:12" ht="42" customHeight="1" hidden="1">
      <c r="A22" s="193" t="s">
        <v>101</v>
      </c>
      <c r="B22" s="190" t="s">
        <v>299</v>
      </c>
      <c r="C22" s="190" t="s">
        <v>111</v>
      </c>
      <c r="D22" s="190" t="s">
        <v>143</v>
      </c>
      <c r="E22" s="190" t="s">
        <v>187</v>
      </c>
      <c r="F22" s="190" t="s">
        <v>187</v>
      </c>
      <c r="G22" s="190" t="s">
        <v>168</v>
      </c>
      <c r="H22" s="190" t="s">
        <v>331</v>
      </c>
      <c r="I22" s="192">
        <v>810</v>
      </c>
      <c r="J22" s="191">
        <v>0</v>
      </c>
      <c r="L22" s="194"/>
    </row>
    <row r="23" spans="1:10" ht="27" customHeight="1">
      <c r="A23" s="189" t="s">
        <v>102</v>
      </c>
      <c r="B23" s="190" t="s">
        <v>299</v>
      </c>
      <c r="C23" s="190" t="s">
        <v>111</v>
      </c>
      <c r="D23" s="190" t="s">
        <v>158</v>
      </c>
      <c r="E23" s="190" t="s">
        <v>187</v>
      </c>
      <c r="F23" s="190" t="s">
        <v>187</v>
      </c>
      <c r="G23" s="190" t="s">
        <v>187</v>
      </c>
      <c r="H23" s="190" t="s">
        <v>331</v>
      </c>
      <c r="I23" s="190" t="s">
        <v>186</v>
      </c>
      <c r="J23" s="191">
        <v>13123.97</v>
      </c>
    </row>
    <row r="24" spans="1:10" ht="15" customHeight="1">
      <c r="A24" s="195" t="s">
        <v>374</v>
      </c>
      <c r="B24" s="190" t="s">
        <v>299</v>
      </c>
      <c r="C24" s="190" t="s">
        <v>111</v>
      </c>
      <c r="D24" s="190" t="s">
        <v>158</v>
      </c>
      <c r="E24" s="190" t="s">
        <v>113</v>
      </c>
      <c r="F24" s="190" t="s">
        <v>187</v>
      </c>
      <c r="G24" s="190" t="s">
        <v>187</v>
      </c>
      <c r="H24" s="190" t="s">
        <v>331</v>
      </c>
      <c r="I24" s="190" t="s">
        <v>67</v>
      </c>
      <c r="J24" s="191">
        <f>J25</f>
        <v>66501.69745</v>
      </c>
    </row>
    <row r="25" spans="1:10" ht="15" customHeight="1">
      <c r="A25" s="195" t="s">
        <v>375</v>
      </c>
      <c r="B25" s="190" t="s">
        <v>299</v>
      </c>
      <c r="C25" s="190" t="s">
        <v>111</v>
      </c>
      <c r="D25" s="190" t="s">
        <v>158</v>
      </c>
      <c r="E25" s="190" t="s">
        <v>113</v>
      </c>
      <c r="F25" s="190" t="s">
        <v>111</v>
      </c>
      <c r="G25" s="190" t="s">
        <v>187</v>
      </c>
      <c r="H25" s="190" t="s">
        <v>331</v>
      </c>
      <c r="I25" s="190" t="s">
        <v>67</v>
      </c>
      <c r="J25" s="191">
        <f>J26</f>
        <v>66501.69745</v>
      </c>
    </row>
    <row r="26" spans="1:10" ht="15" customHeight="1">
      <c r="A26" s="195" t="s">
        <v>376</v>
      </c>
      <c r="B26" s="190" t="s">
        <v>299</v>
      </c>
      <c r="C26" s="190" t="s">
        <v>111</v>
      </c>
      <c r="D26" s="190" t="s">
        <v>158</v>
      </c>
      <c r="E26" s="190" t="s">
        <v>113</v>
      </c>
      <c r="F26" s="190" t="s">
        <v>111</v>
      </c>
      <c r="G26" s="190" t="s">
        <v>187</v>
      </c>
      <c r="H26" s="190" t="s">
        <v>331</v>
      </c>
      <c r="I26" s="190" t="s">
        <v>332</v>
      </c>
      <c r="J26" s="191">
        <f>J27</f>
        <v>66501.69745</v>
      </c>
    </row>
    <row r="27" spans="1:10" ht="28.5" customHeight="1">
      <c r="A27" s="195" t="s">
        <v>377</v>
      </c>
      <c r="B27" s="190" t="s">
        <v>299</v>
      </c>
      <c r="C27" s="190" t="s">
        <v>111</v>
      </c>
      <c r="D27" s="190" t="s">
        <v>158</v>
      </c>
      <c r="E27" s="190" t="s">
        <v>113</v>
      </c>
      <c r="F27" s="190" t="s">
        <v>111</v>
      </c>
      <c r="G27" s="190" t="s">
        <v>168</v>
      </c>
      <c r="H27" s="190" t="s">
        <v>331</v>
      </c>
      <c r="I27" s="190" t="s">
        <v>332</v>
      </c>
      <c r="J27" s="191">
        <f>'приложение 4'!C175</f>
        <v>66501.69745</v>
      </c>
    </row>
    <row r="28" spans="1:10" ht="15" customHeight="1">
      <c r="A28" s="195" t="s">
        <v>378</v>
      </c>
      <c r="B28" s="190" t="s">
        <v>299</v>
      </c>
      <c r="C28" s="190" t="s">
        <v>111</v>
      </c>
      <c r="D28" s="190" t="s">
        <v>158</v>
      </c>
      <c r="E28" s="190" t="s">
        <v>187</v>
      </c>
      <c r="F28" s="190" t="s">
        <v>187</v>
      </c>
      <c r="G28" s="190" t="s">
        <v>187</v>
      </c>
      <c r="H28" s="190" t="s">
        <v>331</v>
      </c>
      <c r="I28" s="190" t="s">
        <v>379</v>
      </c>
      <c r="J28" s="191">
        <f>J29</f>
        <v>79625.66921</v>
      </c>
    </row>
    <row r="29" spans="1:10" ht="15" customHeight="1">
      <c r="A29" s="195" t="s">
        <v>380</v>
      </c>
      <c r="B29" s="190" t="s">
        <v>299</v>
      </c>
      <c r="C29" s="190" t="s">
        <v>111</v>
      </c>
      <c r="D29" s="190" t="s">
        <v>158</v>
      </c>
      <c r="E29" s="190" t="s">
        <v>113</v>
      </c>
      <c r="F29" s="190" t="s">
        <v>187</v>
      </c>
      <c r="G29" s="190" t="s">
        <v>187</v>
      </c>
      <c r="H29" s="190" t="s">
        <v>331</v>
      </c>
      <c r="I29" s="190" t="s">
        <v>379</v>
      </c>
      <c r="J29" s="191">
        <f>J30</f>
        <v>79625.66921</v>
      </c>
    </row>
    <row r="30" spans="1:10" ht="15" customHeight="1">
      <c r="A30" s="195" t="s">
        <v>381</v>
      </c>
      <c r="B30" s="190" t="s">
        <v>299</v>
      </c>
      <c r="C30" s="190" t="s">
        <v>111</v>
      </c>
      <c r="D30" s="190" t="s">
        <v>158</v>
      </c>
      <c r="E30" s="190" t="s">
        <v>113</v>
      </c>
      <c r="F30" s="190" t="s">
        <v>111</v>
      </c>
      <c r="G30" s="190" t="s">
        <v>187</v>
      </c>
      <c r="H30" s="190" t="s">
        <v>331</v>
      </c>
      <c r="I30" s="190" t="s">
        <v>382</v>
      </c>
      <c r="J30" s="191">
        <f>J31</f>
        <v>79625.66921</v>
      </c>
    </row>
    <row r="31" spans="1:11" ht="27" customHeight="1">
      <c r="A31" s="195" t="s">
        <v>383</v>
      </c>
      <c r="B31" s="190" t="s">
        <v>299</v>
      </c>
      <c r="C31" s="190" t="s">
        <v>111</v>
      </c>
      <c r="D31" s="190" t="s">
        <v>158</v>
      </c>
      <c r="E31" s="190" t="s">
        <v>113</v>
      </c>
      <c r="F31" s="190" t="s">
        <v>111</v>
      </c>
      <c r="G31" s="190" t="s">
        <v>168</v>
      </c>
      <c r="H31" s="190" t="s">
        <v>331</v>
      </c>
      <c r="I31" s="190" t="s">
        <v>382</v>
      </c>
      <c r="J31" s="191">
        <f>'приложение 6'!F498</f>
        <v>79625.66921</v>
      </c>
      <c r="K31" s="201"/>
    </row>
    <row r="32" spans="1:10" ht="27" customHeight="1" hidden="1">
      <c r="A32" s="195" t="s">
        <v>384</v>
      </c>
      <c r="B32" s="190" t="s">
        <v>299</v>
      </c>
      <c r="C32" s="190" t="s">
        <v>385</v>
      </c>
      <c r="D32" s="190" t="s">
        <v>386</v>
      </c>
      <c r="E32" s="190" t="s">
        <v>187</v>
      </c>
      <c r="F32" s="190" t="s">
        <v>187</v>
      </c>
      <c r="G32" s="190" t="s">
        <v>187</v>
      </c>
      <c r="H32" s="190" t="s">
        <v>331</v>
      </c>
      <c r="I32" s="190" t="s">
        <v>186</v>
      </c>
      <c r="J32" s="200">
        <f>J33</f>
        <v>0</v>
      </c>
    </row>
    <row r="33" spans="1:10" ht="29.25" customHeight="1" hidden="1">
      <c r="A33" s="195" t="s">
        <v>387</v>
      </c>
      <c r="B33" s="190" t="s">
        <v>299</v>
      </c>
      <c r="C33" s="190" t="s">
        <v>385</v>
      </c>
      <c r="D33" s="190" t="s">
        <v>388</v>
      </c>
      <c r="E33" s="190" t="s">
        <v>111</v>
      </c>
      <c r="F33" s="190" t="s">
        <v>187</v>
      </c>
      <c r="G33" s="190" t="s">
        <v>187</v>
      </c>
      <c r="H33" s="190" t="s">
        <v>331</v>
      </c>
      <c r="I33" s="190" t="s">
        <v>186</v>
      </c>
      <c r="J33" s="200">
        <f>J34</f>
        <v>0</v>
      </c>
    </row>
    <row r="34" spans="1:10" ht="30" customHeight="1" hidden="1">
      <c r="A34" s="195" t="s">
        <v>389</v>
      </c>
      <c r="B34" s="190" t="s">
        <v>299</v>
      </c>
      <c r="C34" s="190" t="s">
        <v>111</v>
      </c>
      <c r="D34" s="190" t="s">
        <v>386</v>
      </c>
      <c r="E34" s="190" t="s">
        <v>111</v>
      </c>
      <c r="F34" s="190" t="s">
        <v>187</v>
      </c>
      <c r="G34" s="190" t="s">
        <v>187</v>
      </c>
      <c r="H34" s="190" t="s">
        <v>331</v>
      </c>
      <c r="I34" s="190" t="s">
        <v>390</v>
      </c>
      <c r="J34" s="200">
        <f>J35</f>
        <v>0</v>
      </c>
    </row>
    <row r="35" spans="1:10" ht="27" customHeight="1" hidden="1">
      <c r="A35" s="195" t="s">
        <v>391</v>
      </c>
      <c r="B35" s="190" t="s">
        <v>299</v>
      </c>
      <c r="C35" s="190" t="s">
        <v>111</v>
      </c>
      <c r="D35" s="190" t="s">
        <v>386</v>
      </c>
      <c r="E35" s="190" t="s">
        <v>111</v>
      </c>
      <c r="F35" s="190" t="s">
        <v>187</v>
      </c>
      <c r="G35" s="190" t="s">
        <v>168</v>
      </c>
      <c r="H35" s="190" t="s">
        <v>331</v>
      </c>
      <c r="I35" s="190" t="s">
        <v>390</v>
      </c>
      <c r="J35" s="200">
        <v>0</v>
      </c>
    </row>
    <row r="36" spans="1:11" ht="27.75" customHeight="1">
      <c r="A36" s="195" t="s">
        <v>392</v>
      </c>
      <c r="B36" s="190" t="s">
        <v>299</v>
      </c>
      <c r="C36" s="190" t="s">
        <v>393</v>
      </c>
      <c r="D36" s="190" t="s">
        <v>187</v>
      </c>
      <c r="E36" s="190" t="s">
        <v>187</v>
      </c>
      <c r="F36" s="190" t="s">
        <v>187</v>
      </c>
      <c r="G36" s="190" t="s">
        <v>187</v>
      </c>
      <c r="H36" s="190" t="s">
        <v>331</v>
      </c>
      <c r="I36" s="190" t="s">
        <v>186</v>
      </c>
      <c r="J36" s="191">
        <f>J16+J32+J23</f>
        <v>13123.97</v>
      </c>
      <c r="K36" s="201"/>
    </row>
    <row r="37" spans="2:10" ht="12.75">
      <c r="B37" s="196"/>
      <c r="C37" s="196"/>
      <c r="D37" s="196"/>
      <c r="E37" s="196"/>
      <c r="F37" s="196"/>
      <c r="G37" s="196"/>
      <c r="H37" s="196"/>
      <c r="I37" s="196"/>
      <c r="J37" s="196"/>
    </row>
    <row r="38" spans="2:10" ht="12.75">
      <c r="B38" s="196"/>
      <c r="C38" s="196"/>
      <c r="D38" s="196"/>
      <c r="E38" s="196"/>
      <c r="F38" s="196"/>
      <c r="G38" s="196"/>
      <c r="H38" s="196"/>
      <c r="I38" s="196"/>
      <c r="J38" s="196"/>
    </row>
    <row r="39" spans="2:10" ht="12.75">
      <c r="B39" s="196"/>
      <c r="C39" s="196"/>
      <c r="D39" s="196"/>
      <c r="E39" s="196"/>
      <c r="F39" s="196"/>
      <c r="G39" s="196"/>
      <c r="H39" s="196"/>
      <c r="I39" s="196"/>
      <c r="J39" s="241"/>
    </row>
    <row r="40" spans="2:10" ht="12.75">
      <c r="B40" s="196"/>
      <c r="C40" s="196"/>
      <c r="D40" s="196"/>
      <c r="E40" s="196"/>
      <c r="F40" s="196"/>
      <c r="G40" s="196"/>
      <c r="H40" s="196"/>
      <c r="I40" s="196"/>
      <c r="J40" s="196"/>
    </row>
  </sheetData>
  <sheetProtection/>
  <mergeCells count="36">
    <mergeCell ref="B1:J1"/>
    <mergeCell ref="A2:J2"/>
    <mergeCell ref="A3:J3"/>
    <mergeCell ref="A4:J4"/>
    <mergeCell ref="A5:J5"/>
    <mergeCell ref="K5:T5"/>
    <mergeCell ref="U5:AD5"/>
    <mergeCell ref="AE5:AN5"/>
    <mergeCell ref="AO5:AX5"/>
    <mergeCell ref="AY5:BH5"/>
    <mergeCell ref="BI5:BR5"/>
    <mergeCell ref="BS5:CB5"/>
    <mergeCell ref="CC5:CL5"/>
    <mergeCell ref="CM5:CV5"/>
    <mergeCell ref="CW5:DF5"/>
    <mergeCell ref="DG5:DP5"/>
    <mergeCell ref="DQ5:DZ5"/>
    <mergeCell ref="EA5:EJ5"/>
    <mergeCell ref="EK5:ET5"/>
    <mergeCell ref="EU5:FD5"/>
    <mergeCell ref="FE5:FN5"/>
    <mergeCell ref="FO5:FX5"/>
    <mergeCell ref="FY5:GH5"/>
    <mergeCell ref="GI5:GR5"/>
    <mergeCell ref="GS5:HB5"/>
    <mergeCell ref="HC5:HL5"/>
    <mergeCell ref="HM5:HV5"/>
    <mergeCell ref="HW5:IF5"/>
    <mergeCell ref="IG5:IP5"/>
    <mergeCell ref="IQ5:IV5"/>
    <mergeCell ref="A6:J6"/>
    <mergeCell ref="A11:J11"/>
    <mergeCell ref="A12:J12"/>
    <mergeCell ref="A14:A15"/>
    <mergeCell ref="B14:I14"/>
    <mergeCell ref="J14:J15"/>
  </mergeCells>
  <printOptions/>
  <pageMargins left="0.35433070866141736" right="0.15748031496062992" top="0.1968503937007874"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grishina</dc:creator>
  <cp:keywords/>
  <dc:description/>
  <cp:lastModifiedBy>1</cp:lastModifiedBy>
  <cp:lastPrinted>2013-12-19T05:10:28Z</cp:lastPrinted>
  <dcterms:created xsi:type="dcterms:W3CDTF">2010-06-01T06:56:01Z</dcterms:created>
  <dcterms:modified xsi:type="dcterms:W3CDTF">2013-12-19T05:10:36Z</dcterms:modified>
  <cp:category/>
  <cp:version/>
  <cp:contentType/>
  <cp:contentStatus/>
</cp:coreProperties>
</file>